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bookViews>
    <workbookView xWindow="0" yWindow="0" windowWidth="28800" windowHeight="12435"/>
  </bookViews>
  <sheets>
    <sheet name="Risultati Finali" sheetId="3" r:id="rId1"/>
    <sheet name="Sviluppo calcoli Aziende" sheetId="1" r:id="rId2"/>
    <sheet name="Sviluppo Calcoli Altri Beni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P50" i="2" l="1"/>
  <c r="N50" i="2"/>
  <c r="L50" i="2"/>
  <c r="D6" i="1" l="1"/>
  <c r="E36" i="1" s="1"/>
  <c r="P63" i="2" l="1"/>
  <c r="J56" i="2"/>
  <c r="P55" i="2"/>
  <c r="A4" i="1" l="1"/>
  <c r="D5" i="2"/>
  <c r="I11" i="3" l="1"/>
  <c r="I10" i="3"/>
  <c r="I9" i="3"/>
  <c r="I8" i="3"/>
  <c r="J58" i="2"/>
  <c r="D24" i="2"/>
  <c r="D23" i="2"/>
  <c r="D6" i="2"/>
  <c r="D19" i="1"/>
  <c r="D17" i="1"/>
  <c r="D12" i="1"/>
  <c r="D5" i="1"/>
  <c r="E23" i="1" s="1"/>
  <c r="D26" i="3"/>
  <c r="D21" i="3"/>
  <c r="D7" i="3"/>
  <c r="D7" i="2" l="1"/>
  <c r="N63" i="2"/>
  <c r="D25" i="2" l="1"/>
  <c r="E60" i="1"/>
  <c r="D7" i="1"/>
  <c r="F9" i="2" l="1"/>
  <c r="F27" i="2" l="1"/>
  <c r="G37" i="2" s="1"/>
  <c r="G18" i="2"/>
  <c r="O60" i="1"/>
  <c r="O62" i="1" s="1"/>
  <c r="E54" i="1"/>
  <c r="O54" i="1" s="1"/>
  <c r="O56" i="1" s="1"/>
  <c r="F45" i="1"/>
  <c r="J45" i="1" s="1"/>
  <c r="N47" i="2" l="1"/>
  <c r="L47" i="2"/>
  <c r="P46" i="2"/>
  <c r="N46" i="2"/>
  <c r="L46" i="2"/>
  <c r="P47" i="2"/>
  <c r="G32" i="2"/>
  <c r="N32" i="2" s="1"/>
  <c r="G36" i="2"/>
  <c r="K36" i="2" s="1"/>
  <c r="G13" i="2"/>
  <c r="K13" i="2" s="1"/>
  <c r="G17" i="2"/>
  <c r="N17" i="2" s="1"/>
  <c r="N18" i="2"/>
  <c r="K18" i="2"/>
  <c r="N37" i="2"/>
  <c r="K37" i="2"/>
  <c r="G12" i="2"/>
  <c r="G11" i="2"/>
  <c r="G15" i="2"/>
  <c r="G30" i="2"/>
  <c r="G34" i="2"/>
  <c r="G16" i="2"/>
  <c r="G31" i="2"/>
  <c r="G35" i="2"/>
  <c r="G14" i="2"/>
  <c r="G33" i="2"/>
  <c r="M45" i="1"/>
  <c r="F44" i="1"/>
  <c r="M44" i="1" s="1"/>
  <c r="F43" i="1"/>
  <c r="F42" i="1"/>
  <c r="J42" i="1" s="1"/>
  <c r="F41" i="1"/>
  <c r="F40" i="1"/>
  <c r="M40" i="1" s="1"/>
  <c r="F39" i="1"/>
  <c r="J39" i="1" s="1"/>
  <c r="F33" i="1"/>
  <c r="M33" i="1" s="1"/>
  <c r="F32" i="1"/>
  <c r="J32" i="1" s="1"/>
  <c r="F31" i="1"/>
  <c r="F30" i="1"/>
  <c r="F29" i="1"/>
  <c r="F28" i="1"/>
  <c r="J28" i="1" s="1"/>
  <c r="F27" i="1"/>
  <c r="F26" i="1"/>
  <c r="K32" i="2" l="1"/>
  <c r="N36" i="2"/>
  <c r="K17" i="2"/>
  <c r="N13" i="2"/>
  <c r="N14" i="2"/>
  <c r="K14" i="2"/>
  <c r="N12" i="2"/>
  <c r="K12" i="2"/>
  <c r="N35" i="2"/>
  <c r="K35" i="2"/>
  <c r="K34" i="2"/>
  <c r="N34" i="2"/>
  <c r="N31" i="2"/>
  <c r="K31" i="2"/>
  <c r="K30" i="2"/>
  <c r="N30" i="2"/>
  <c r="K33" i="2"/>
  <c r="N33" i="2"/>
  <c r="N16" i="2"/>
  <c r="K16" i="2"/>
  <c r="K15" i="2"/>
  <c r="N15" i="2"/>
  <c r="K11" i="2"/>
  <c r="N11" i="2"/>
  <c r="M30" i="1"/>
  <c r="M39" i="1"/>
  <c r="M26" i="1"/>
  <c r="J29" i="1"/>
  <c r="M29" i="1"/>
  <c r="J31" i="1"/>
  <c r="M31" i="1"/>
  <c r="J41" i="1"/>
  <c r="M41" i="1"/>
  <c r="J27" i="1"/>
  <c r="M27" i="1"/>
  <c r="M43" i="1"/>
  <c r="J43" i="1"/>
  <c r="J26" i="1"/>
  <c r="M28" i="1"/>
  <c r="J30" i="1"/>
  <c r="M32" i="1"/>
  <c r="J33" i="1"/>
  <c r="J40" i="1"/>
  <c r="M42" i="1"/>
  <c r="J44" i="1"/>
  <c r="F46" i="1"/>
  <c r="N19" i="2" l="1"/>
  <c r="N48" i="2" s="1"/>
  <c r="N38" i="2"/>
  <c r="N49" i="2" s="1"/>
  <c r="K19" i="2"/>
  <c r="L48" i="2" s="1"/>
  <c r="K38" i="2"/>
  <c r="M34" i="1"/>
  <c r="J46" i="1"/>
  <c r="J47" i="1" s="1"/>
  <c r="M46" i="1"/>
  <c r="M47" i="1" s="1"/>
  <c r="J34" i="1"/>
  <c r="O34" i="1" s="1"/>
  <c r="O47" i="1" l="1"/>
  <c r="O49" i="1" s="1"/>
  <c r="L49" i="2"/>
  <c r="P38" i="2"/>
  <c r="P49" i="2" s="1"/>
  <c r="M49" i="1"/>
  <c r="M75" i="1" s="1"/>
  <c r="J49" i="1"/>
  <c r="L45" i="2" s="1"/>
  <c r="P19" i="2"/>
  <c r="P48" i="2" s="1"/>
  <c r="L53" i="2" l="1"/>
  <c r="K75" i="1"/>
  <c r="N45" i="2"/>
  <c r="O75" i="1"/>
  <c r="N53" i="2" l="1"/>
  <c r="P45" i="2"/>
  <c r="J6" i="3" l="1"/>
  <c r="K56" i="2"/>
  <c r="P53" i="2"/>
  <c r="P56" i="2" l="1"/>
  <c r="K58" i="2" s="1"/>
  <c r="P58" i="2" l="1"/>
  <c r="P60" i="2" s="1"/>
  <c r="M64" i="2" s="1"/>
  <c r="I64" i="2" l="1"/>
  <c r="P64" i="2"/>
  <c r="P65" i="2" s="1"/>
  <c r="G6" i="3" s="1"/>
</calcChain>
</file>

<file path=xl/sharedStrings.xml><?xml version="1.0" encoding="utf-8"?>
<sst xmlns="http://schemas.openxmlformats.org/spreadsheetml/2006/main" count="174" uniqueCount="111">
  <si>
    <t>scaglioni</t>
  </si>
  <si>
    <t>minimo</t>
  </si>
  <si>
    <t>massimo</t>
  </si>
  <si>
    <t>da</t>
  </si>
  <si>
    <t>a</t>
  </si>
  <si>
    <t>scaglione</t>
  </si>
  <si>
    <t>% min</t>
  </si>
  <si>
    <t>% max</t>
  </si>
  <si>
    <t>oltre</t>
  </si>
  <si>
    <t>Comma 1 lett. b)</t>
    <phoneticPr fontId="0" type="noConversion"/>
  </si>
  <si>
    <t>medio</t>
  </si>
  <si>
    <t>AZIENDE GESTITE</t>
  </si>
  <si>
    <t>AZIENDE IN GESTIONE A TERZI</t>
  </si>
  <si>
    <t>Totale 1.b</t>
  </si>
  <si>
    <t>Totale 1.a</t>
  </si>
  <si>
    <r>
      <t xml:space="preserve">B. Calcolo sui ricavi </t>
    </r>
    <r>
      <rPr>
        <b/>
        <u/>
        <sz val="10"/>
        <color indexed="8"/>
        <rFont val="Calibri"/>
        <family val="2"/>
      </rPr>
      <t xml:space="preserve"> </t>
    </r>
  </si>
  <si>
    <t>Percentuale</t>
  </si>
  <si>
    <t>Compenso</t>
  </si>
  <si>
    <t xml:space="preserve">B. Totale compenso sui ricavi </t>
  </si>
  <si>
    <r>
      <t xml:space="preserve">C. Calcolo sugli utili netti </t>
    </r>
    <r>
      <rPr>
        <b/>
        <u/>
        <sz val="10"/>
        <color indexed="8"/>
        <rFont val="Calibri"/>
        <family val="2"/>
      </rPr>
      <t xml:space="preserve"> </t>
    </r>
  </si>
  <si>
    <t>Totale utili netti  ( tratti dal bilancio  )</t>
  </si>
  <si>
    <t xml:space="preserve">C. Totale compenso sugli utili netti </t>
  </si>
  <si>
    <t>Valore</t>
  </si>
  <si>
    <t>IMMOBILI</t>
  </si>
  <si>
    <t>ALTRI BENI</t>
  </si>
  <si>
    <t xml:space="preserve">Riepilogo </t>
  </si>
  <si>
    <t xml:space="preserve">Rimborso spese generali art.3 co.8 </t>
  </si>
  <si>
    <t>( calcolato sul totale compenso )</t>
  </si>
  <si>
    <t>Valore ( co.1 lett.d):</t>
  </si>
  <si>
    <t>Totale ricavi lordi  ( Valore della produzione )</t>
  </si>
  <si>
    <t>% applicata sul totale</t>
  </si>
  <si>
    <t xml:space="preserve">1.Totale compenso </t>
  </si>
  <si>
    <t>2. Totale con maggiorazione/riduzione  eventuale art.4</t>
  </si>
  <si>
    <t>4.Totale dopo maggiorazioni/riduzioni</t>
  </si>
  <si>
    <t>5.Totale comprese spese generali</t>
  </si>
  <si>
    <t>Valore immobile ( co.1 lett.c):</t>
  </si>
  <si>
    <t>Valore ( co.2 ):</t>
  </si>
  <si>
    <t>Valore altri beni ( co.1 lett.d):</t>
  </si>
  <si>
    <t>Frutti altri beni</t>
  </si>
  <si>
    <t>Frutti ( vendita azienda o rami az.)*</t>
  </si>
  <si>
    <t>Frutti immobile ( fitti etc. lett.d)</t>
  </si>
  <si>
    <t>Valore ( comma 2 )</t>
  </si>
  <si>
    <t>Totale</t>
  </si>
  <si>
    <t>Anno 1</t>
  </si>
  <si>
    <t>comma 1 lett. a) - Valore  complesso e frutti</t>
  </si>
  <si>
    <t>Calcolo compenso amministratori giudiziari ( basato su  DPR 25 set. 2015) - parte 1/2 aziende</t>
  </si>
  <si>
    <t>Totale 1 + Maggiorazione =</t>
  </si>
  <si>
    <t>Totale 2 + Maggiorazione =</t>
  </si>
  <si>
    <t>Calcolo compenso amministratori giudiziari ( basato su  DPR 25 set. 2015) - parte 2/2 immobili,altri,beni,riepilogo )</t>
  </si>
  <si>
    <t>&lt;--Inserire qui il valore</t>
  </si>
  <si>
    <t>Ripetere il calcolo per ogni altro bene immobile o altro ( Copiare con "seleziona tutto" l'intera pagina fino alla riga prima del riepilogo in nuovo sottofoglio 3,4,etc , e poi riepilogare qui sul foglio 2/2 i totali aggregati )</t>
  </si>
  <si>
    <t>Ripetere il calcolo per ogni azienda ( Copiare con "seleziona tutto" l'intera pagina in nuovo sottofoglio 3,4,etc , e poi riepilogare qui sul foglio 1/2 i totali aggregati )</t>
  </si>
  <si>
    <t>inserire qui-&gt;</t>
  </si>
  <si>
    <t>3.Totale con maggioraz.in caso di incarico collegiale art.5</t>
  </si>
  <si>
    <t>Valore complesso azienda  ( co.1 lett.a):</t>
  </si>
  <si>
    <t>Ricavi 1 anno:</t>
  </si>
  <si>
    <t>Utili netti  :</t>
  </si>
  <si>
    <t xml:space="preserve">Art.3  </t>
  </si>
  <si>
    <t>A. Totale compenso sul valore del complesso aziendale</t>
  </si>
  <si>
    <t>Totale compenso sull'azienda</t>
  </si>
  <si>
    <t xml:space="preserve">A. Calcolo sul valore del complesso aziendale  e dei frutti </t>
  </si>
  <si>
    <t>A. Compenso Gestione complesso Aziendale</t>
  </si>
  <si>
    <t>E. Valore altri beni  e frutti</t>
  </si>
  <si>
    <t>D. Valore immobili e frutti</t>
  </si>
  <si>
    <t>D.Art.3 co.1 lett.c  IMMOBILI - Calcolo ( se non già ricompresi nelle aziende in base all'art.1 co.6 )</t>
  </si>
  <si>
    <t>D. Totale compenso su immobili</t>
  </si>
  <si>
    <t>E. Art.3 co.1 lett.d  ALTRI BENI - Calcolo ( se non già ricompresi nelle aziende in base all'art.1 co.6 )</t>
  </si>
  <si>
    <t>E. Totale compenso su altri beni</t>
  </si>
  <si>
    <t>Min</t>
  </si>
  <si>
    <t>Max</t>
  </si>
  <si>
    <t>Medio</t>
  </si>
  <si>
    <t>B. Compenso Ricavi Lordi Conseguiti</t>
  </si>
  <si>
    <t>C. Compenso Utili Netti</t>
  </si>
  <si>
    <t>scrivere qui (Min, Max o Medio)-&gt;</t>
  </si>
  <si>
    <t>Anno 2</t>
  </si>
  <si>
    <t>&lt;--Inserire qui i valori</t>
  </si>
  <si>
    <t>Accertamento passivo ( co.3 )</t>
  </si>
  <si>
    <t>Incrementato del 100%</t>
  </si>
  <si>
    <t>% applicata in proporz.</t>
  </si>
  <si>
    <t>B. Ricavi Totali:</t>
  </si>
  <si>
    <t>C.Utili netti  :</t>
  </si>
  <si>
    <t>A. Valore ( comma 2 )</t>
  </si>
  <si>
    <t>Onorario</t>
  </si>
  <si>
    <t>0% &lt; X &lt; 70%</t>
  </si>
  <si>
    <t>-50% &lt; X &lt; 100%</t>
  </si>
  <si>
    <t>Min, Medio, Max</t>
  </si>
  <si>
    <t>5% &lt; X &lt; 10%</t>
  </si>
  <si>
    <t>Incarico Collegiale</t>
  </si>
  <si>
    <t>Rimb. Spese</t>
  </si>
  <si>
    <t xml:space="preserve">Totale Periodo </t>
  </si>
  <si>
    <t>Somma Utili nel periodo</t>
  </si>
  <si>
    <r>
      <t xml:space="preserve">E. Art.3 co.1 lett.d  ALTRI BENI </t>
    </r>
    <r>
      <rPr>
        <b/>
        <sz val="8"/>
        <color indexed="8"/>
        <rFont val="Calibri"/>
        <family val="2"/>
      </rPr>
      <t>(se non già ricompresi nelle aziende in base all'art.1 co.6)</t>
    </r>
  </si>
  <si>
    <r>
      <t xml:space="preserve">D.Art.3 co.1 lett.c  IMMOBILI </t>
    </r>
    <r>
      <rPr>
        <b/>
        <sz val="8"/>
        <color indexed="8"/>
        <rFont val="Calibri"/>
        <family val="2"/>
      </rPr>
      <t>(se non già ricompresi nelle aziende in base all'art.1 co.6)</t>
    </r>
  </si>
  <si>
    <t>Valore  Massimo</t>
  </si>
  <si>
    <t xml:space="preserve">Incarico Coll 70% </t>
  </si>
  <si>
    <t xml:space="preserve">Rimb. Spese 10% </t>
  </si>
  <si>
    <t>Valore complesso azienda  + Frutti (es. vendita)</t>
  </si>
  <si>
    <t>Aziende Gestite da Terzi</t>
  </si>
  <si>
    <t>Maggiorazione per più categorie di beni</t>
  </si>
  <si>
    <t>Maggiorazione per più categorie</t>
  </si>
  <si>
    <t>COMPENSO</t>
  </si>
  <si>
    <t>Rid./Magg. Art. 4</t>
  </si>
  <si>
    <t>Magg. per più categorie</t>
  </si>
  <si>
    <t>-</t>
  </si>
  <si>
    <t>Maggiorazione/riduzione  Art.4</t>
  </si>
  <si>
    <t>Maggioraz. incarico collegiale Art.5</t>
  </si>
  <si>
    <t>0% &lt; X &lt; 75%</t>
  </si>
  <si>
    <t>Nome Procedura - Nome Proposto - Nome Azienda o Altro - Periodo dal xx al yy</t>
  </si>
  <si>
    <t>Calcolo Compenso ai sensi del DPR 07/10/15 n. 177</t>
  </si>
  <si>
    <t>Importo
Richiesto</t>
  </si>
  <si>
    <t>Importo Max 
(con incarico Collegiale)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</si>
</sst>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000%"/>
    <numFmt numFmtId="165" formatCode="#,##0.0000"/>
    <numFmt numFmtId="166" formatCode="_-[$€-410]\ * #,##0.00_-;\-[$€-410]\ * #,##0.00_-;_-[$€-410]\ * &quot;-&quot;??_-;_-@_-"/>
  </numFmts>
  <fonts count="39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b/>
      <i/>
      <sz val="14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u val="singleAccounting"/>
      <sz val="10"/>
      <color indexed="8"/>
      <name val="Calibri"/>
      <family val="2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1"/>
      <color indexed="8"/>
      <name val="Calibri"/>
      <family val="2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4">
    <xf numFmtId="0" fontId="0" fillId="0" borderId="0" xfId="0"/>
    <xf numFmtId="43" fontId="0" fillId="2" borderId="0" xfId="1" applyFont="1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vertical="top"/>
    </xf>
    <xf numFmtId="43" fontId="4" fillId="2" borderId="4" xfId="1" applyFont="1" applyFill="1" applyBorder="1"/>
    <xf numFmtId="43" fontId="1" fillId="2" borderId="0" xfId="1" applyFont="1" applyFill="1" applyBorder="1" applyAlignment="1">
      <alignment horizontal="center"/>
    </xf>
    <xf numFmtId="3" fontId="0" fillId="2" borderId="4" xfId="0" applyNumberFormat="1" applyFill="1" applyBorder="1" applyAlignment="1" applyProtection="1">
      <alignment vertical="center"/>
      <protection locked="0"/>
    </xf>
    <xf numFmtId="166" fontId="5" fillId="2" borderId="4" xfId="0" applyNumberFormat="1" applyFont="1" applyFill="1" applyBorder="1" applyAlignment="1">
      <alignment vertical="center"/>
    </xf>
    <xf numFmtId="10" fontId="5" fillId="2" borderId="4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/>
    <xf numFmtId="4" fontId="5" fillId="2" borderId="5" xfId="0" applyNumberFormat="1" applyFont="1" applyFill="1" applyBorder="1"/>
    <xf numFmtId="0" fontId="5" fillId="2" borderId="5" xfId="0" applyFont="1" applyFill="1" applyBorder="1"/>
    <xf numFmtId="4" fontId="0" fillId="2" borderId="5" xfId="0" applyNumberFormat="1" applyFill="1" applyBorder="1"/>
    <xf numFmtId="0" fontId="0" fillId="2" borderId="5" xfId="0" applyFill="1" applyBorder="1"/>
    <xf numFmtId="4" fontId="4" fillId="2" borderId="0" xfId="0" applyNumberFormat="1" applyFont="1" applyFill="1" applyBorder="1"/>
    <xf numFmtId="10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/>
    <xf numFmtId="4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8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/>
    </xf>
    <xf numFmtId="0" fontId="0" fillId="2" borderId="11" xfId="0" applyFill="1" applyBorder="1"/>
    <xf numFmtId="0" fontId="9" fillId="2" borderId="13" xfId="0" applyFont="1" applyFill="1" applyBorder="1" applyAlignment="1">
      <alignment horizontal="left" vertical="top"/>
    </xf>
    <xf numFmtId="0" fontId="4" fillId="2" borderId="0" xfId="0" applyFont="1" applyFill="1" applyBorder="1"/>
    <xf numFmtId="0" fontId="9" fillId="2" borderId="15" xfId="0" applyFont="1" applyFill="1" applyBorder="1" applyAlignment="1">
      <alignment horizontal="left" vertical="top"/>
    </xf>
    <xf numFmtId="0" fontId="0" fillId="2" borderId="2" xfId="0" applyFill="1" applyBorder="1"/>
    <xf numFmtId="0" fontId="0" fillId="2" borderId="13" xfId="0" applyFill="1" applyBorder="1"/>
    <xf numFmtId="0" fontId="0" fillId="2" borderId="0" xfId="0" applyFill="1" applyBorder="1"/>
    <xf numFmtId="43" fontId="0" fillId="2" borderId="14" xfId="1" applyFont="1" applyFill="1" applyBorder="1"/>
    <xf numFmtId="0" fontId="20" fillId="2" borderId="2" xfId="0" applyFont="1" applyFill="1" applyBorder="1"/>
    <xf numFmtId="0" fontId="21" fillId="2" borderId="2" xfId="0" applyFont="1" applyFill="1" applyBorder="1"/>
    <xf numFmtId="43" fontId="21" fillId="2" borderId="2" xfId="0" applyNumberFormat="1" applyFont="1" applyFill="1" applyBorder="1"/>
    <xf numFmtId="0" fontId="20" fillId="2" borderId="13" xfId="0" applyFont="1" applyFill="1" applyBorder="1"/>
    <xf numFmtId="0" fontId="20" fillId="2" borderId="0" xfId="0" applyFont="1" applyFill="1" applyBorder="1"/>
    <xf numFmtId="43" fontId="20" fillId="2" borderId="14" xfId="1" applyFont="1" applyFill="1" applyBorder="1"/>
    <xf numFmtId="0" fontId="20" fillId="2" borderId="1" xfId="0" applyFont="1" applyFill="1" applyBorder="1"/>
    <xf numFmtId="0" fontId="14" fillId="2" borderId="7" xfId="0" applyFont="1" applyFill="1" applyBorder="1"/>
    <xf numFmtId="0" fontId="0" fillId="2" borderId="8" xfId="0" applyFill="1" applyBorder="1"/>
    <xf numFmtId="43" fontId="14" fillId="2" borderId="9" xfId="1" applyNumberFormat="1" applyFont="1" applyFill="1" applyBorder="1"/>
    <xf numFmtId="0" fontId="14" fillId="2" borderId="13" xfId="0" applyFont="1" applyFill="1" applyBorder="1"/>
    <xf numFmtId="165" fontId="13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/>
    <xf numFmtId="4" fontId="13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2" borderId="13" xfId="0" applyFont="1" applyFill="1" applyBorder="1"/>
    <xf numFmtId="10" fontId="13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/>
    <xf numFmtId="4" fontId="5" fillId="2" borderId="0" xfId="0" applyNumberFormat="1" applyFont="1" applyFill="1" applyBorder="1" applyAlignment="1"/>
    <xf numFmtId="4" fontId="5" fillId="2" borderId="0" xfId="0" applyNumberFormat="1" applyFont="1" applyFill="1" applyBorder="1"/>
    <xf numFmtId="0" fontId="5" fillId="2" borderId="0" xfId="0" applyFont="1" applyFill="1" applyBorder="1"/>
    <xf numFmtId="43" fontId="12" fillId="2" borderId="0" xfId="1" applyFont="1" applyFill="1" applyBorder="1" applyAlignment="1">
      <alignment horizontal="center"/>
    </xf>
    <xf numFmtId="4" fontId="12" fillId="2" borderId="0" xfId="0" applyNumberFormat="1" applyFont="1" applyFill="1" applyBorder="1"/>
    <xf numFmtId="43" fontId="14" fillId="2" borderId="14" xfId="1" applyFont="1" applyFill="1" applyBorder="1"/>
    <xf numFmtId="0" fontId="14" fillId="2" borderId="0" xfId="0" applyFont="1" applyFill="1"/>
    <xf numFmtId="0" fontId="0" fillId="2" borderId="0" xfId="1" applyNumberFormat="1" applyFont="1" applyFill="1"/>
    <xf numFmtId="0" fontId="4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center"/>
    </xf>
    <xf numFmtId="0" fontId="18" fillId="2" borderId="19" xfId="0" applyFont="1" applyFill="1" applyBorder="1"/>
    <xf numFmtId="0" fontId="0" fillId="2" borderId="20" xfId="0" applyFill="1" applyBorder="1"/>
    <xf numFmtId="0" fontId="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vertical="top"/>
    </xf>
    <xf numFmtId="0" fontId="16" fillId="2" borderId="19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43" fontId="4" fillId="2" borderId="4" xfId="1" applyFont="1" applyFill="1" applyBorder="1" applyAlignment="1">
      <alignment vertical="top"/>
    </xf>
    <xf numFmtId="43" fontId="4" fillId="2" borderId="0" xfId="1" applyFont="1" applyFill="1" applyBorder="1" applyAlignment="1">
      <alignment vertical="top"/>
    </xf>
    <xf numFmtId="43" fontId="4" fillId="2" borderId="5" xfId="1" applyFont="1" applyFill="1" applyBorder="1" applyAlignment="1">
      <alignment vertical="top"/>
    </xf>
    <xf numFmtId="0" fontId="0" fillId="2" borderId="21" xfId="0" applyFill="1" applyBorder="1"/>
    <xf numFmtId="0" fontId="0" fillId="2" borderId="22" xfId="0" applyFill="1" applyBorder="1"/>
    <xf numFmtId="0" fontId="0" fillId="2" borderId="3" xfId="0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43" fontId="0" fillId="2" borderId="0" xfId="0" applyNumberFormat="1" applyFill="1"/>
    <xf numFmtId="0" fontId="9" fillId="2" borderId="1" xfId="0" applyFont="1" applyFill="1" applyBorder="1" applyAlignment="1">
      <alignment horizontal="left" vertical="top"/>
    </xf>
    <xf numFmtId="43" fontId="12" fillId="2" borderId="6" xfId="1" applyFont="1" applyFill="1" applyBorder="1" applyAlignment="1">
      <alignment horizontal="right"/>
    </xf>
    <xf numFmtId="43" fontId="11" fillId="2" borderId="25" xfId="1" applyFont="1" applyFill="1" applyBorder="1"/>
    <xf numFmtId="43" fontId="14" fillId="2" borderId="26" xfId="1" applyFont="1" applyFill="1" applyBorder="1"/>
    <xf numFmtId="43" fontId="11" fillId="2" borderId="27" xfId="1" applyFont="1" applyFill="1" applyBorder="1"/>
    <xf numFmtId="4" fontId="0" fillId="2" borderId="4" xfId="0" applyNumberFormat="1" applyFill="1" applyBorder="1"/>
    <xf numFmtId="0" fontId="27" fillId="2" borderId="11" xfId="0" applyFont="1" applyFill="1" applyBorder="1" applyAlignment="1">
      <alignment horizontal="center"/>
    </xf>
    <xf numFmtId="43" fontId="20" fillId="2" borderId="23" xfId="1" applyFont="1" applyFill="1" applyBorder="1"/>
    <xf numFmtId="43" fontId="20" fillId="2" borderId="24" xfId="1" applyFont="1" applyFill="1" applyBorder="1"/>
    <xf numFmtId="43" fontId="27" fillId="2" borderId="4" xfId="1" applyFont="1" applyFill="1" applyBorder="1"/>
    <xf numFmtId="0" fontId="20" fillId="2" borderId="4" xfId="0" applyFont="1" applyFill="1" applyBorder="1"/>
    <xf numFmtId="43" fontId="14" fillId="2" borderId="12" xfId="1" applyFont="1" applyFill="1" applyBorder="1" applyAlignment="1">
      <alignment horizontal="center"/>
    </xf>
    <xf numFmtId="43" fontId="13" fillId="2" borderId="14" xfId="1" applyFont="1" applyFill="1" applyBorder="1" applyAlignment="1">
      <alignment horizontal="center"/>
    </xf>
    <xf numFmtId="43" fontId="27" fillId="2" borderId="0" xfId="1" applyFont="1" applyFill="1" applyBorder="1"/>
    <xf numFmtId="43" fontId="27" fillId="2" borderId="2" xfId="1" applyFont="1" applyFill="1" applyBorder="1"/>
    <xf numFmtId="43" fontId="15" fillId="3" borderId="26" xfId="1" applyFont="1" applyFill="1" applyBorder="1" applyAlignment="1">
      <alignment horizontal="center"/>
    </xf>
    <xf numFmtId="43" fontId="16" fillId="3" borderId="0" xfId="1" applyFont="1" applyFill="1" applyBorder="1" applyAlignment="1">
      <alignment horizontal="center"/>
    </xf>
    <xf numFmtId="9" fontId="21" fillId="3" borderId="4" xfId="0" applyNumberFormat="1" applyFont="1" applyFill="1" applyBorder="1" applyAlignment="1">
      <alignment horizontal="center"/>
    </xf>
    <xf numFmtId="43" fontId="4" fillId="3" borderId="4" xfId="1" applyFont="1" applyFill="1" applyBorder="1" applyAlignment="1">
      <alignment vertical="top"/>
    </xf>
    <xf numFmtId="0" fontId="0" fillId="2" borderId="4" xfId="0" applyFill="1" applyBorder="1" applyAlignment="1">
      <alignment horizontal="center"/>
    </xf>
    <xf numFmtId="43" fontId="30" fillId="2" borderId="4" xfId="1" applyFont="1" applyFill="1" applyBorder="1" applyAlignment="1">
      <alignment horizontal="right"/>
    </xf>
    <xf numFmtId="43" fontId="30" fillId="2" borderId="6" xfId="1" applyFont="1" applyFill="1" applyBorder="1" applyAlignment="1">
      <alignment horizontal="right"/>
    </xf>
    <xf numFmtId="43" fontId="4" fillId="2" borderId="4" xfId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left" vertical="top"/>
    </xf>
    <xf numFmtId="44" fontId="17" fillId="3" borderId="0" xfId="2" applyFont="1" applyFill="1" applyBorder="1" applyAlignment="1">
      <alignment horizontal="center" vertical="top"/>
    </xf>
    <xf numFmtId="44" fontId="0" fillId="3" borderId="17" xfId="2" applyFont="1" applyFill="1" applyBorder="1"/>
    <xf numFmtId="44" fontId="4" fillId="3" borderId="0" xfId="2" applyFont="1" applyFill="1" applyBorder="1" applyAlignment="1">
      <alignment horizontal="center" vertical="center"/>
    </xf>
    <xf numFmtId="44" fontId="2" fillId="3" borderId="0" xfId="2" applyFont="1" applyFill="1" applyBorder="1" applyAlignment="1">
      <alignment horizontal="center" vertical="top"/>
    </xf>
    <xf numFmtId="10" fontId="5" fillId="4" borderId="26" xfId="3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5" fillId="0" borderId="0" xfId="0" applyFont="1"/>
    <xf numFmtId="0" fontId="32" fillId="2" borderId="17" xfId="0" applyFont="1" applyFill="1" applyBorder="1" applyAlignment="1">
      <alignment horizontal="center"/>
    </xf>
    <xf numFmtId="43" fontId="13" fillId="2" borderId="4" xfId="1" applyFont="1" applyFill="1" applyBorder="1"/>
    <xf numFmtId="44" fontId="13" fillId="0" borderId="0" xfId="2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top"/>
    </xf>
    <xf numFmtId="43" fontId="13" fillId="3" borderId="4" xfId="1" applyFont="1" applyFill="1" applyBorder="1" applyAlignment="1">
      <alignment vertical="top"/>
    </xf>
    <xf numFmtId="0" fontId="36" fillId="2" borderId="0" xfId="0" applyFont="1" applyFill="1" applyBorder="1" applyAlignment="1">
      <alignment horizontal="center" vertical="top"/>
    </xf>
    <xf numFmtId="44" fontId="32" fillId="0" borderId="0" xfId="2" applyFont="1" applyFill="1" applyBorder="1" applyAlignment="1">
      <alignment horizontal="center" vertical="top"/>
    </xf>
    <xf numFmtId="0" fontId="5" fillId="0" borderId="0" xfId="0" applyFont="1" applyBorder="1"/>
    <xf numFmtId="0" fontId="5" fillId="0" borderId="20" xfId="0" applyFont="1" applyBorder="1"/>
    <xf numFmtId="0" fontId="32" fillId="2" borderId="5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14" xfId="0" applyBorder="1"/>
    <xf numFmtId="0" fontId="5" fillId="0" borderId="13" xfId="0" applyFont="1" applyBorder="1"/>
    <xf numFmtId="0" fontId="5" fillId="0" borderId="31" xfId="0" applyFont="1" applyBorder="1"/>
    <xf numFmtId="0" fontId="13" fillId="2" borderId="29" xfId="0" applyFont="1" applyFill="1" applyBorder="1" applyAlignment="1">
      <alignment vertical="top"/>
    </xf>
    <xf numFmtId="0" fontId="5" fillId="0" borderId="14" xfId="0" applyFont="1" applyBorder="1"/>
    <xf numFmtId="0" fontId="32" fillId="2" borderId="13" xfId="0" applyFont="1" applyFill="1" applyBorder="1" applyAlignment="1">
      <alignment horizontal="left" vertical="top"/>
    </xf>
    <xf numFmtId="0" fontId="35" fillId="2" borderId="13" xfId="0" applyFont="1" applyFill="1" applyBorder="1"/>
    <xf numFmtId="0" fontId="10" fillId="2" borderId="13" xfId="0" applyFont="1" applyFill="1" applyBorder="1" applyAlignment="1">
      <alignment horizontal="left" vertical="top"/>
    </xf>
    <xf numFmtId="0" fontId="36" fillId="2" borderId="13" xfId="0" applyFont="1" applyFill="1" applyBorder="1" applyAlignment="1">
      <alignment horizontal="left" vertical="top"/>
    </xf>
    <xf numFmtId="0" fontId="32" fillId="2" borderId="13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left" vertical="top"/>
    </xf>
    <xf numFmtId="0" fontId="5" fillId="0" borderId="34" xfId="0" applyFont="1" applyBorder="1"/>
    <xf numFmtId="0" fontId="32" fillId="2" borderId="29" xfId="0" applyFont="1" applyFill="1" applyBorder="1" applyAlignment="1">
      <alignment horizontal="left" vertical="top"/>
    </xf>
    <xf numFmtId="0" fontId="5" fillId="0" borderId="35" xfId="0" applyFont="1" applyBorder="1"/>
    <xf numFmtId="0" fontId="13" fillId="2" borderId="13" xfId="0" applyFont="1" applyFill="1" applyBorder="1" applyAlignment="1">
      <alignment vertical="top"/>
    </xf>
    <xf numFmtId="0" fontId="35" fillId="2" borderId="33" xfId="0" applyFont="1" applyFill="1" applyBorder="1"/>
    <xf numFmtId="0" fontId="35" fillId="2" borderId="30" xfId="0" applyFont="1" applyFill="1" applyBorder="1"/>
    <xf numFmtId="0" fontId="5" fillId="2" borderId="31" xfId="0" applyFont="1" applyFill="1" applyBorder="1"/>
    <xf numFmtId="43" fontId="13" fillId="2" borderId="36" xfId="1" applyFont="1" applyFill="1" applyBorder="1"/>
    <xf numFmtId="0" fontId="5" fillId="0" borderId="32" xfId="0" applyFont="1" applyBorder="1"/>
    <xf numFmtId="0" fontId="28" fillId="2" borderId="37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/>
    </xf>
    <xf numFmtId="43" fontId="15" fillId="3" borderId="28" xfId="1" applyFont="1" applyFill="1" applyBorder="1" applyAlignment="1">
      <alignment horizontal="center"/>
    </xf>
    <xf numFmtId="9" fontId="21" fillId="3" borderId="28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left" vertical="top"/>
    </xf>
    <xf numFmtId="0" fontId="5" fillId="0" borderId="0" xfId="0" applyFont="1" applyFill="1" applyBorder="1"/>
    <xf numFmtId="0" fontId="0" fillId="0" borderId="0" xfId="0" applyFill="1" applyBorder="1"/>
    <xf numFmtId="0" fontId="0" fillId="0" borderId="14" xfId="0" applyFill="1" applyBorder="1"/>
    <xf numFmtId="10" fontId="4" fillId="3" borderId="28" xfId="3" applyNumberFormat="1" applyFont="1" applyFill="1" applyBorder="1" applyAlignment="1">
      <alignment horizontal="center"/>
    </xf>
    <xf numFmtId="43" fontId="32" fillId="2" borderId="20" xfId="1" applyFont="1" applyFill="1" applyBorder="1" applyAlignment="1">
      <alignment horizontal="center"/>
    </xf>
    <xf numFmtId="43" fontId="13" fillId="2" borderId="20" xfId="1" applyFont="1" applyFill="1" applyBorder="1" applyAlignment="1">
      <alignment vertical="top"/>
    </xf>
    <xf numFmtId="0" fontId="5" fillId="2" borderId="20" xfId="0" applyFont="1" applyFill="1" applyBorder="1"/>
    <xf numFmtId="43" fontId="13" fillId="2" borderId="22" xfId="1" applyFont="1" applyFill="1" applyBorder="1" applyAlignment="1">
      <alignment vertical="top"/>
    </xf>
    <xf numFmtId="43" fontId="36" fillId="3" borderId="23" xfId="1" applyFont="1" applyFill="1" applyBorder="1" applyAlignment="1">
      <alignment horizontal="center"/>
    </xf>
    <xf numFmtId="43" fontId="36" fillId="3" borderId="24" xfId="1" applyFont="1" applyFill="1" applyBorder="1" applyAlignment="1">
      <alignment horizontal="center"/>
    </xf>
    <xf numFmtId="44" fontId="5" fillId="3" borderId="23" xfId="2" applyFont="1" applyFill="1" applyBorder="1"/>
    <xf numFmtId="44" fontId="34" fillId="3" borderId="24" xfId="2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left" vertical="top"/>
    </xf>
    <xf numFmtId="0" fontId="9" fillId="2" borderId="19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 vertical="top"/>
    </xf>
    <xf numFmtId="0" fontId="8" fillId="2" borderId="19" xfId="0" applyFont="1" applyFill="1" applyBorder="1" applyAlignment="1">
      <alignment horizontal="left"/>
    </xf>
    <xf numFmtId="4" fontId="0" fillId="2" borderId="20" xfId="0" applyNumberFormat="1" applyFill="1" applyBorder="1" applyAlignment="1">
      <alignment vertical="center"/>
    </xf>
    <xf numFmtId="4" fontId="0" fillId="2" borderId="19" xfId="0" applyNumberFormat="1" applyFill="1" applyBorder="1" applyAlignment="1">
      <alignment vertical="center"/>
    </xf>
    <xf numFmtId="0" fontId="2" fillId="2" borderId="19" xfId="0" applyFont="1" applyFill="1" applyBorder="1"/>
    <xf numFmtId="165" fontId="0" fillId="2" borderId="0" xfId="0" applyNumberFormat="1" applyFill="1" applyBorder="1"/>
    <xf numFmtId="4" fontId="0" fillId="2" borderId="0" xfId="0" applyNumberFormat="1" applyFill="1" applyBorder="1"/>
    <xf numFmtId="43" fontId="0" fillId="2" borderId="20" xfId="1" applyFont="1" applyFill="1" applyBorder="1"/>
    <xf numFmtId="0" fontId="4" fillId="2" borderId="19" xfId="0" applyFont="1" applyFill="1" applyBorder="1"/>
    <xf numFmtId="0" fontId="0" fillId="2" borderId="0" xfId="0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164" fontId="5" fillId="2" borderId="0" xfId="0" applyNumberFormat="1" applyFont="1" applyFill="1" applyBorder="1"/>
    <xf numFmtId="43" fontId="0" fillId="2" borderId="22" xfId="1" applyFont="1" applyFill="1" applyBorder="1"/>
    <xf numFmtId="164" fontId="4" fillId="2" borderId="0" xfId="0" applyNumberFormat="1" applyFont="1" applyFill="1" applyBorder="1" applyAlignment="1">
      <alignment horizontal="center"/>
    </xf>
    <xf numFmtId="43" fontId="4" fillId="2" borderId="20" xfId="1" applyFont="1" applyFill="1" applyBorder="1"/>
    <xf numFmtId="164" fontId="4" fillId="2" borderId="0" xfId="0" applyNumberFormat="1" applyFont="1" applyFill="1" applyBorder="1"/>
    <xf numFmtId="0" fontId="4" fillId="2" borderId="19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 vertical="top"/>
    </xf>
    <xf numFmtId="43" fontId="0" fillId="2" borderId="0" xfId="0" applyNumberFormat="1" applyFill="1" applyBorder="1"/>
    <xf numFmtId="10" fontId="0" fillId="2" borderId="0" xfId="0" applyNumberFormat="1" applyFill="1" applyBorder="1" applyAlignment="1">
      <alignment horizontal="center"/>
    </xf>
    <xf numFmtId="0" fontId="7" fillId="2" borderId="19" xfId="0" applyFont="1" applyFill="1" applyBorder="1"/>
    <xf numFmtId="43" fontId="4" fillId="2" borderId="0" xfId="1" applyFont="1" applyFill="1" applyBorder="1"/>
    <xf numFmtId="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/>
    <xf numFmtId="43" fontId="0" fillId="2" borderId="0" xfId="1" applyFont="1" applyFill="1" applyBorder="1"/>
    <xf numFmtId="4" fontId="0" fillId="2" borderId="20" xfId="0" applyNumberFormat="1" applyFill="1" applyBorder="1"/>
    <xf numFmtId="2" fontId="4" fillId="2" borderId="0" xfId="0" applyNumberFormat="1" applyFont="1" applyFill="1" applyBorder="1" applyAlignment="1">
      <alignment horizontal="right"/>
    </xf>
    <xf numFmtId="43" fontId="4" fillId="2" borderId="0" xfId="1" applyFont="1" applyFill="1" applyBorder="1" applyAlignment="1">
      <alignment horizontal="right"/>
    </xf>
    <xf numFmtId="0" fontId="23" fillId="2" borderId="21" xfId="0" applyFont="1" applyFill="1" applyBorder="1" applyAlignment="1">
      <alignment horizontal="left" vertical="top"/>
    </xf>
    <xf numFmtId="0" fontId="24" fillId="2" borderId="5" xfId="0" applyFont="1" applyFill="1" applyBorder="1"/>
    <xf numFmtId="0" fontId="24" fillId="2" borderId="22" xfId="0" applyFont="1" applyFill="1" applyBorder="1"/>
    <xf numFmtId="43" fontId="0" fillId="2" borderId="18" xfId="1" applyFont="1" applyFill="1" applyBorder="1"/>
    <xf numFmtId="0" fontId="4" fillId="2" borderId="19" xfId="0" applyFont="1" applyFill="1" applyBorder="1" applyAlignment="1">
      <alignment vertical="top"/>
    </xf>
    <xf numFmtId="0" fontId="2" fillId="2" borderId="0" xfId="0" applyFont="1" applyFill="1" applyBorder="1"/>
    <xf numFmtId="0" fontId="15" fillId="2" borderId="19" xfId="0" applyFont="1" applyFill="1" applyBorder="1" applyAlignment="1">
      <alignment horizontal="left"/>
    </xf>
    <xf numFmtId="43" fontId="5" fillId="2" borderId="20" xfId="1" applyFont="1" applyFill="1" applyBorder="1"/>
    <xf numFmtId="43" fontId="5" fillId="2" borderId="22" xfId="1" applyFont="1" applyFill="1" applyBorder="1"/>
    <xf numFmtId="0" fontId="25" fillId="2" borderId="19" xfId="0" applyFont="1" applyFill="1" applyBorder="1" applyAlignment="1">
      <alignment horizontal="left" vertical="top"/>
    </xf>
    <xf numFmtId="0" fontId="26" fillId="2" borderId="15" xfId="0" applyFont="1" applyFill="1" applyBorder="1" applyAlignment="1">
      <alignment horizontal="left" vertical="top"/>
    </xf>
    <xf numFmtId="43" fontId="22" fillId="2" borderId="39" xfId="1" applyFont="1" applyFill="1" applyBorder="1"/>
    <xf numFmtId="0" fontId="38" fillId="0" borderId="9" xfId="0" quotePrefix="1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9" fontId="20" fillId="3" borderId="24" xfId="1" applyNumberFormat="1" applyFont="1" applyFill="1" applyBorder="1"/>
    <xf numFmtId="9" fontId="11" fillId="3" borderId="25" xfId="1" applyNumberFormat="1" applyFont="1" applyFill="1" applyBorder="1"/>
    <xf numFmtId="0" fontId="28" fillId="2" borderId="13" xfId="0" applyFont="1" applyFill="1" applyBorder="1" applyAlignment="1"/>
    <xf numFmtId="0" fontId="28" fillId="2" borderId="0" xfId="0" applyFont="1" applyFill="1" applyBorder="1" applyAlignment="1"/>
    <xf numFmtId="0" fontId="28" fillId="2" borderId="30" xfId="0" applyFont="1" applyFill="1" applyBorder="1" applyAlignment="1"/>
    <xf numFmtId="0" fontId="28" fillId="2" borderId="31" xfId="0" applyFont="1" applyFill="1" applyBorder="1" applyAlignment="1"/>
    <xf numFmtId="9" fontId="28" fillId="2" borderId="0" xfId="0" applyNumberFormat="1" applyFont="1" applyFill="1" applyBorder="1" applyAlignment="1">
      <alignment horizontal="center"/>
    </xf>
    <xf numFmtId="43" fontId="28" fillId="2" borderId="0" xfId="0" applyNumberFormat="1" applyFont="1" applyFill="1" applyBorder="1" applyAlignment="1">
      <alignment horizontal="center"/>
    </xf>
    <xf numFmtId="10" fontId="28" fillId="2" borderId="31" xfId="0" applyNumberFormat="1" applyFont="1" applyFill="1" applyBorder="1" applyAlignment="1">
      <alignment horizontal="center"/>
    </xf>
    <xf numFmtId="44" fontId="20" fillId="5" borderId="28" xfId="2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 vertical="top"/>
    </xf>
    <xf numFmtId="0" fontId="37" fillId="2" borderId="8" xfId="0" applyFont="1" applyFill="1" applyBorder="1" applyAlignment="1">
      <alignment horizontal="center" vertical="top"/>
    </xf>
    <xf numFmtId="0" fontId="37" fillId="2" borderId="9" xfId="0" applyFont="1" applyFill="1" applyBorder="1" applyAlignment="1">
      <alignment horizontal="center" vertical="top"/>
    </xf>
    <xf numFmtId="0" fontId="38" fillId="0" borderId="7" xfId="0" quotePrefix="1" applyFont="1" applyBorder="1" applyAlignment="1">
      <alignment horizontal="center"/>
    </xf>
    <xf numFmtId="0" fontId="38" fillId="0" borderId="8" xfId="0" quotePrefix="1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2" fillId="2" borderId="10" xfId="0" applyFont="1" applyFill="1" applyBorder="1" applyAlignment="1">
      <alignment horizontal="center" vertical="top"/>
    </xf>
    <xf numFmtId="0" fontId="32" fillId="2" borderId="11" xfId="0" applyFont="1" applyFill="1" applyBorder="1" applyAlignment="1">
      <alignment horizontal="center" vertical="top"/>
    </xf>
    <xf numFmtId="0" fontId="32" fillId="2" borderId="12" xfId="0" applyFont="1" applyFill="1" applyBorder="1" applyAlignment="1">
      <alignment horizontal="center" vertical="top"/>
    </xf>
    <xf numFmtId="0" fontId="33" fillId="3" borderId="7" xfId="0" applyFont="1" applyFill="1" applyBorder="1" applyAlignment="1">
      <alignment horizontal="center" vertical="top"/>
    </xf>
    <xf numFmtId="0" fontId="33" fillId="3" borderId="8" xfId="0" applyFont="1" applyFill="1" applyBorder="1" applyAlignment="1">
      <alignment horizontal="center" vertical="top"/>
    </xf>
    <xf numFmtId="0" fontId="33" fillId="3" borderId="9" xfId="0" applyFont="1" applyFill="1" applyBorder="1" applyAlignment="1">
      <alignment horizontal="center" vertical="top"/>
    </xf>
    <xf numFmtId="44" fontId="4" fillId="6" borderId="7" xfId="2" applyFont="1" applyFill="1" applyBorder="1" applyAlignment="1">
      <alignment horizontal="center"/>
    </xf>
    <xf numFmtId="44" fontId="4" fillId="6" borderId="8" xfId="2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115" zoomScaleNormal="115" workbookViewId="0">
      <selection activeCell="O24" sqref="O24"/>
    </sheetView>
  </sheetViews>
  <sheetFormatPr defaultRowHeight="15" x14ac:dyDescent="0.25"/>
  <cols>
    <col min="1" max="1" width="11.42578125" style="111" customWidth="1"/>
    <col min="2" max="2" width="13.140625" style="111" bestFit="1" customWidth="1"/>
    <col min="3" max="3" width="13.7109375" style="111" customWidth="1"/>
    <col min="4" max="4" width="16.5703125" style="111" bestFit="1" customWidth="1"/>
    <col min="5" max="5" width="7.140625" style="111" customWidth="1"/>
    <col min="6" max="6" width="6.7109375" style="111" customWidth="1"/>
    <col min="7" max="7" width="11.5703125" style="111" customWidth="1"/>
    <col min="8" max="8" width="11.7109375" style="111" customWidth="1"/>
    <col min="9" max="9" width="10.7109375" style="111" customWidth="1"/>
    <col min="10" max="10" width="22.7109375" customWidth="1"/>
  </cols>
  <sheetData>
    <row r="1" spans="1:10" ht="19.5" thickBot="1" x14ac:dyDescent="0.3">
      <c r="A1" s="231" t="s">
        <v>107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s="124" customFormat="1" ht="17.100000000000001" customHeight="1" thickBot="1" x14ac:dyDescent="0.3">
      <c r="A2" s="149"/>
      <c r="B2" s="123"/>
      <c r="C2" s="123"/>
      <c r="D2" s="123"/>
      <c r="E2" s="150"/>
      <c r="F2" s="150"/>
      <c r="G2" s="151"/>
      <c r="H2" s="151"/>
      <c r="I2" s="151"/>
      <c r="J2" s="152"/>
    </row>
    <row r="3" spans="1:10" ht="17.100000000000001" customHeight="1" x14ac:dyDescent="0.25">
      <c r="A3" s="228" t="s">
        <v>108</v>
      </c>
      <c r="B3" s="229"/>
      <c r="C3" s="229"/>
      <c r="D3" s="229"/>
      <c r="E3" s="230"/>
      <c r="F3" s="119"/>
      <c r="G3" s="238" t="s">
        <v>100</v>
      </c>
      <c r="H3" s="239"/>
      <c r="I3" s="239"/>
      <c r="J3" s="240"/>
    </row>
    <row r="4" spans="1:10" ht="17.100000000000001" customHeight="1" thickBot="1" x14ac:dyDescent="0.3">
      <c r="A4" s="162" t="s">
        <v>57</v>
      </c>
      <c r="B4" s="119"/>
      <c r="C4" s="119"/>
      <c r="D4" s="119"/>
      <c r="E4" s="129"/>
      <c r="F4" s="119"/>
      <c r="G4" s="241"/>
      <c r="H4" s="242"/>
      <c r="I4" s="242"/>
      <c r="J4" s="243"/>
    </row>
    <row r="5" spans="1:10" ht="30.75" thickBot="1" x14ac:dyDescent="0.3">
      <c r="A5" s="139" t="s">
        <v>96</v>
      </c>
      <c r="B5" s="112"/>
      <c r="C5" s="112"/>
      <c r="D5" s="160">
        <v>1000000</v>
      </c>
      <c r="E5" s="129"/>
      <c r="F5" s="119"/>
      <c r="G5" s="253" t="s">
        <v>109</v>
      </c>
      <c r="H5" s="236"/>
      <c r="I5" s="237"/>
      <c r="J5" s="252" t="s">
        <v>110</v>
      </c>
    </row>
    <row r="6" spans="1:10" ht="17.100000000000001" customHeight="1" thickBot="1" x14ac:dyDescent="0.3">
      <c r="A6" s="130" t="s">
        <v>97</v>
      </c>
      <c r="B6" s="110"/>
      <c r="C6" s="110"/>
      <c r="D6" s="161">
        <v>0</v>
      </c>
      <c r="E6" s="129"/>
      <c r="F6" s="119"/>
      <c r="G6" s="234">
        <f>+'Sviluppo Calcoli Altri Beni'!P65</f>
        <v>44889.9297525</v>
      </c>
      <c r="H6" s="235"/>
      <c r="I6" s="235"/>
      <c r="J6" s="220">
        <f>(+'Sviluppo Calcoli Altri Beni'!N53*2+'Sviluppo Calcoli Altri Beni'!N53*2*0.7)*1.1</f>
        <v>197498.45432900003</v>
      </c>
    </row>
    <row r="7" spans="1:10" ht="17.100000000000001" customHeight="1" x14ac:dyDescent="0.25">
      <c r="A7" s="131" t="s">
        <v>81</v>
      </c>
      <c r="B7" s="53"/>
      <c r="C7" s="53"/>
      <c r="D7" s="113">
        <f>SUM(D5:D6)</f>
        <v>1000000</v>
      </c>
      <c r="E7" s="129"/>
      <c r="F7" s="119"/>
      <c r="G7" s="213" t="s">
        <v>102</v>
      </c>
      <c r="H7" s="119"/>
      <c r="I7" s="217">
        <f>+J13</f>
        <v>0</v>
      </c>
      <c r="J7" s="145" t="s">
        <v>103</v>
      </c>
    </row>
    <row r="8" spans="1:10" ht="17.100000000000001" customHeight="1" x14ac:dyDescent="0.25">
      <c r="A8" s="126"/>
      <c r="B8" s="119"/>
      <c r="C8" s="119"/>
      <c r="D8" s="120"/>
      <c r="E8" s="129"/>
      <c r="F8" s="119"/>
      <c r="G8" s="213" t="s">
        <v>22</v>
      </c>
      <c r="H8" s="214"/>
      <c r="I8" s="218" t="str">
        <f>+J16</f>
        <v>Min</v>
      </c>
      <c r="J8" s="145" t="s">
        <v>93</v>
      </c>
    </row>
    <row r="9" spans="1:10" ht="17.100000000000001" customHeight="1" x14ac:dyDescent="0.25">
      <c r="A9" s="132" t="s">
        <v>79</v>
      </c>
      <c r="B9" s="110"/>
      <c r="C9" s="110"/>
      <c r="D9" s="154"/>
      <c r="E9" s="129"/>
      <c r="F9" s="119"/>
      <c r="G9" s="213" t="s">
        <v>101</v>
      </c>
      <c r="H9" s="214"/>
      <c r="I9" s="217">
        <f>+J19</f>
        <v>0</v>
      </c>
      <c r="J9" s="145" t="s">
        <v>77</v>
      </c>
    </row>
    <row r="10" spans="1:10" ht="17.100000000000001" customHeight="1" x14ac:dyDescent="0.25">
      <c r="A10" s="133" t="s">
        <v>89</v>
      </c>
      <c r="B10" s="114"/>
      <c r="C10" s="115"/>
      <c r="D10" s="116">
        <v>0</v>
      </c>
      <c r="E10" s="129"/>
      <c r="F10" s="119"/>
      <c r="G10" s="213" t="s">
        <v>87</v>
      </c>
      <c r="H10" s="214"/>
      <c r="I10" s="217">
        <f>+J22</f>
        <v>0</v>
      </c>
      <c r="J10" s="145" t="s">
        <v>94</v>
      </c>
    </row>
    <row r="11" spans="1:10" ht="17.100000000000001" customHeight="1" thickBot="1" x14ac:dyDescent="0.3">
      <c r="A11" s="134"/>
      <c r="B11" s="110"/>
      <c r="C11" s="117"/>
      <c r="D11" s="155"/>
      <c r="E11" s="129"/>
      <c r="F11" s="119"/>
      <c r="G11" s="215" t="s">
        <v>88</v>
      </c>
      <c r="H11" s="216"/>
      <c r="I11" s="219">
        <f>+J25</f>
        <v>0.05</v>
      </c>
      <c r="J11" s="146" t="s">
        <v>95</v>
      </c>
    </row>
    <row r="12" spans="1:10" ht="17.100000000000001" customHeight="1" thickBot="1" x14ac:dyDescent="0.3">
      <c r="A12" s="132" t="s">
        <v>80</v>
      </c>
      <c r="B12" s="110"/>
      <c r="C12" s="110"/>
      <c r="D12" s="156"/>
      <c r="E12" s="129"/>
      <c r="F12" s="119"/>
      <c r="G12" s="126"/>
      <c r="H12" s="119"/>
      <c r="I12" s="119"/>
      <c r="J12" s="125"/>
    </row>
    <row r="13" spans="1:10" ht="17.100000000000001" customHeight="1" thickBot="1" x14ac:dyDescent="0.3">
      <c r="A13" s="133" t="s">
        <v>90</v>
      </c>
      <c r="B13" s="118"/>
      <c r="C13" s="115"/>
      <c r="D13" s="116">
        <v>0</v>
      </c>
      <c r="E13" s="129"/>
      <c r="F13" s="119"/>
      <c r="G13" s="221" t="s">
        <v>99</v>
      </c>
      <c r="H13" s="222"/>
      <c r="I13" s="223"/>
      <c r="J13" s="148">
        <v>0</v>
      </c>
    </row>
    <row r="14" spans="1:10" ht="17.100000000000001" customHeight="1" thickBot="1" x14ac:dyDescent="0.3">
      <c r="A14" s="134"/>
      <c r="B14" s="110"/>
      <c r="C14" s="117" t="s">
        <v>42</v>
      </c>
      <c r="D14" s="120"/>
      <c r="E14" s="129"/>
      <c r="F14" s="119"/>
      <c r="G14" s="224" t="s">
        <v>106</v>
      </c>
      <c r="H14" s="225"/>
      <c r="I14" s="225"/>
      <c r="J14" s="209"/>
    </row>
    <row r="15" spans="1:10" ht="17.100000000000001" customHeight="1" thickBot="1" x14ac:dyDescent="0.3">
      <c r="A15" s="134"/>
      <c r="B15" s="110"/>
      <c r="C15" s="117"/>
      <c r="D15" s="157"/>
      <c r="E15" s="129"/>
      <c r="F15" s="119"/>
      <c r="G15" s="126"/>
      <c r="H15" s="119"/>
      <c r="I15" s="119"/>
      <c r="J15" s="125"/>
    </row>
    <row r="16" spans="1:10" ht="17.100000000000001" customHeight="1" thickBot="1" x14ac:dyDescent="0.35">
      <c r="A16" s="135" t="s">
        <v>76</v>
      </c>
      <c r="B16" s="121"/>
      <c r="C16" s="122"/>
      <c r="D16" s="116">
        <v>0</v>
      </c>
      <c r="E16" s="136"/>
      <c r="F16" s="119"/>
      <c r="G16" s="221" t="s">
        <v>82</v>
      </c>
      <c r="H16" s="222"/>
      <c r="I16" s="223"/>
      <c r="J16" s="147" t="s">
        <v>68</v>
      </c>
    </row>
    <row r="17" spans="1:10" ht="17.100000000000001" customHeight="1" thickBot="1" x14ac:dyDescent="0.3">
      <c r="A17" s="126"/>
      <c r="B17" s="110"/>
      <c r="C17" s="110"/>
      <c r="D17" s="110"/>
      <c r="E17" s="129"/>
      <c r="F17" s="119"/>
      <c r="G17" s="226" t="s">
        <v>85</v>
      </c>
      <c r="H17" s="227"/>
      <c r="I17" s="227"/>
      <c r="J17" s="210"/>
    </row>
    <row r="18" spans="1:10" ht="17.100000000000001" customHeight="1" thickBot="1" x14ac:dyDescent="0.3">
      <c r="A18" s="137" t="s">
        <v>92</v>
      </c>
      <c r="B18" s="112"/>
      <c r="C18" s="112"/>
      <c r="D18" s="112"/>
      <c r="E18" s="138"/>
      <c r="F18" s="119"/>
      <c r="G18" s="126"/>
      <c r="H18" s="119"/>
      <c r="I18" s="119"/>
      <c r="J18" s="125"/>
    </row>
    <row r="19" spans="1:10" ht="17.100000000000001" customHeight="1" thickBot="1" x14ac:dyDescent="0.3">
      <c r="A19" s="128" t="s">
        <v>35</v>
      </c>
      <c r="B19" s="112"/>
      <c r="C19" s="112"/>
      <c r="D19" s="158">
        <v>0</v>
      </c>
      <c r="E19" s="129"/>
      <c r="F19" s="119"/>
      <c r="G19" s="221" t="s">
        <v>104</v>
      </c>
      <c r="H19" s="222"/>
      <c r="I19" s="223"/>
      <c r="J19" s="148">
        <v>0</v>
      </c>
    </row>
    <row r="20" spans="1:10" ht="17.100000000000001" customHeight="1" thickBot="1" x14ac:dyDescent="0.3">
      <c r="A20" s="130" t="s">
        <v>40</v>
      </c>
      <c r="B20" s="110"/>
      <c r="C20" s="110"/>
      <c r="D20" s="159">
        <v>0</v>
      </c>
      <c r="E20" s="129"/>
      <c r="F20" s="119"/>
      <c r="G20" s="224" t="s">
        <v>84</v>
      </c>
      <c r="H20" s="225"/>
      <c r="I20" s="225"/>
      <c r="J20" s="209"/>
    </row>
    <row r="21" spans="1:10" ht="17.100000000000001" customHeight="1" thickBot="1" x14ac:dyDescent="0.3">
      <c r="A21" s="140" t="s">
        <v>36</v>
      </c>
      <c r="B21" s="13"/>
      <c r="C21" s="13"/>
      <c r="D21" s="113">
        <f>SUM(D19:D20)</f>
        <v>0</v>
      </c>
      <c r="E21" s="136"/>
      <c r="F21" s="119"/>
      <c r="G21" s="126"/>
      <c r="H21" s="119"/>
      <c r="I21" s="119"/>
      <c r="J21" s="125"/>
    </row>
    <row r="22" spans="1:10" ht="17.100000000000001" customHeight="1" thickBot="1" x14ac:dyDescent="0.3">
      <c r="A22" s="126"/>
      <c r="B22" s="119"/>
      <c r="C22" s="119"/>
      <c r="D22" s="119"/>
      <c r="E22" s="129"/>
      <c r="F22" s="119"/>
      <c r="G22" s="221" t="s">
        <v>105</v>
      </c>
      <c r="H22" s="222"/>
      <c r="I22" s="223"/>
      <c r="J22" s="148">
        <v>0</v>
      </c>
    </row>
    <row r="23" spans="1:10" ht="17.100000000000001" customHeight="1" thickBot="1" x14ac:dyDescent="0.3">
      <c r="A23" s="137" t="s">
        <v>91</v>
      </c>
      <c r="B23" s="112"/>
      <c r="C23" s="112"/>
      <c r="D23" s="112"/>
      <c r="E23" s="138"/>
      <c r="F23" s="119"/>
      <c r="G23" s="226" t="s">
        <v>83</v>
      </c>
      <c r="H23" s="227"/>
      <c r="I23" s="227"/>
      <c r="J23" s="210"/>
    </row>
    <row r="24" spans="1:10" ht="17.100000000000001" customHeight="1" thickBot="1" x14ac:dyDescent="0.3">
      <c r="A24" s="128" t="s">
        <v>37</v>
      </c>
      <c r="B24" s="112"/>
      <c r="C24" s="112"/>
      <c r="D24" s="158">
        <v>0</v>
      </c>
      <c r="E24" s="129"/>
      <c r="F24" s="119"/>
      <c r="G24" s="126"/>
      <c r="H24" s="119"/>
      <c r="I24" s="119"/>
      <c r="J24" s="125"/>
    </row>
    <row r="25" spans="1:10" ht="17.100000000000001" customHeight="1" thickBot="1" x14ac:dyDescent="0.3">
      <c r="A25" s="130" t="s">
        <v>38</v>
      </c>
      <c r="B25" s="110"/>
      <c r="C25" s="110"/>
      <c r="D25" s="159">
        <v>0</v>
      </c>
      <c r="E25" s="129"/>
      <c r="F25" s="119"/>
      <c r="G25" s="221" t="s">
        <v>26</v>
      </c>
      <c r="H25" s="222"/>
      <c r="I25" s="223"/>
      <c r="J25" s="153">
        <v>0.05</v>
      </c>
    </row>
    <row r="26" spans="1:10" ht="17.100000000000001" customHeight="1" thickBot="1" x14ac:dyDescent="0.3">
      <c r="A26" s="141" t="s">
        <v>28</v>
      </c>
      <c r="B26" s="142"/>
      <c r="C26" s="142"/>
      <c r="D26" s="143">
        <f>SUM(D24:D25)</f>
        <v>0</v>
      </c>
      <c r="E26" s="144"/>
      <c r="F26" s="127"/>
      <c r="G26" s="226" t="s">
        <v>86</v>
      </c>
      <c r="H26" s="227"/>
      <c r="I26" s="227"/>
      <c r="J26" s="210"/>
    </row>
  </sheetData>
  <mergeCells count="15">
    <mergeCell ref="G26:I26"/>
    <mergeCell ref="G25:I25"/>
    <mergeCell ref="G16:I16"/>
    <mergeCell ref="G23:I23"/>
    <mergeCell ref="A3:E3"/>
    <mergeCell ref="A1:J1"/>
    <mergeCell ref="G6:I6"/>
    <mergeCell ref="G5:I5"/>
    <mergeCell ref="G3:J4"/>
    <mergeCell ref="G13:I13"/>
    <mergeCell ref="G14:I14"/>
    <mergeCell ref="G19:I19"/>
    <mergeCell ref="G22:I22"/>
    <mergeCell ref="G17:I17"/>
    <mergeCell ref="G20:I20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opLeftCell="A37" workbookViewId="0">
      <selection activeCell="I22" sqref="I22"/>
    </sheetView>
  </sheetViews>
  <sheetFormatPr defaultRowHeight="15" x14ac:dyDescent="0.25"/>
  <cols>
    <col min="1" max="1" width="12.85546875" style="2" customWidth="1"/>
    <col min="2" max="2" width="14.7109375" style="2" customWidth="1"/>
    <col min="3" max="3" width="17" style="2" customWidth="1"/>
    <col min="4" max="4" width="15.7109375" style="2" bestFit="1" customWidth="1"/>
    <col min="5" max="5" width="21.5703125" style="2" bestFit="1" customWidth="1"/>
    <col min="6" max="6" width="15.28515625" style="2" bestFit="1" customWidth="1"/>
    <col min="7" max="7" width="13" style="2" customWidth="1"/>
    <col min="8" max="8" width="10.28515625" style="2" customWidth="1"/>
    <col min="9" max="9" width="11.42578125" style="2" customWidth="1"/>
    <col min="10" max="10" width="10.140625" style="2" bestFit="1" customWidth="1"/>
    <col min="11" max="15" width="12.7109375" style="2" bestFit="1" customWidth="1"/>
    <col min="16" max="16384" width="9.140625" style="2"/>
  </cols>
  <sheetData>
    <row r="1" spans="1:15" ht="36" customHeight="1" x14ac:dyDescent="0.35">
      <c r="A1" s="245" t="s">
        <v>45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</row>
    <row r="2" spans="1:15" ht="15.95" customHeight="1" x14ac:dyDescent="0.5">
      <c r="A2" s="6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3"/>
    </row>
    <row r="3" spans="1:15" ht="20.25" customHeight="1" x14ac:dyDescent="0.5">
      <c r="A3" s="16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3"/>
    </row>
    <row r="4" spans="1:15" ht="24" customHeight="1" x14ac:dyDescent="0.5">
      <c r="A4" s="164" t="str">
        <f>+'Risultati Finali'!A1:J1</f>
        <v>Nome Procedura - Nome Proposto - Nome Azienda o Altro - Periodo dal xx al yy</v>
      </c>
      <c r="B4" s="103"/>
      <c r="C4" s="10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63"/>
    </row>
    <row r="5" spans="1:15" ht="15.95" customHeight="1" x14ac:dyDescent="0.5">
      <c r="A5" s="59" t="s">
        <v>54</v>
      </c>
      <c r="B5" s="60"/>
      <c r="C5" s="60"/>
      <c r="D5" s="106">
        <f>+'Risultati Finali'!D5</f>
        <v>1000000</v>
      </c>
      <c r="E5" s="104" t="s">
        <v>49</v>
      </c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1:15" ht="15.95" customHeight="1" x14ac:dyDescent="0.5">
      <c r="A6" s="62" t="s">
        <v>39</v>
      </c>
      <c r="B6" s="3"/>
      <c r="C6" s="3"/>
      <c r="D6" s="105">
        <f>+'Risultati Finali'!D6</f>
        <v>0</v>
      </c>
      <c r="E6" s="4" t="s">
        <v>49</v>
      </c>
      <c r="F6" s="29"/>
      <c r="G6" s="4"/>
      <c r="H6" s="29"/>
      <c r="I6" s="3"/>
      <c r="J6" s="3"/>
      <c r="K6" s="3"/>
      <c r="L6" s="3"/>
      <c r="M6" s="3"/>
      <c r="N6" s="3"/>
      <c r="O6" s="63"/>
    </row>
    <row r="7" spans="1:15" ht="15.95" customHeight="1" x14ac:dyDescent="0.25">
      <c r="A7" s="64" t="s">
        <v>41</v>
      </c>
      <c r="B7" s="29"/>
      <c r="C7" s="29"/>
      <c r="D7" s="5">
        <f>SUM(D5:D6)</f>
        <v>1000000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65"/>
    </row>
    <row r="8" spans="1:15" ht="15.95" customHeight="1" x14ac:dyDescent="0.5">
      <c r="A8" s="66"/>
      <c r="B8" s="3"/>
      <c r="C8" s="3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63"/>
    </row>
    <row r="9" spans="1:15" ht="15.95" customHeight="1" x14ac:dyDescent="0.5">
      <c r="A9" s="67" t="s">
        <v>55</v>
      </c>
      <c r="B9" s="3"/>
      <c r="C9" s="3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63"/>
    </row>
    <row r="10" spans="1:15" ht="15.95" customHeight="1" x14ac:dyDescent="0.5">
      <c r="A10" s="68" t="s">
        <v>43</v>
      </c>
      <c r="B10" s="107">
        <v>0</v>
      </c>
      <c r="C10" s="4" t="s">
        <v>75</v>
      </c>
      <c r="D10" s="6"/>
      <c r="E10" s="29"/>
      <c r="F10" s="3"/>
      <c r="G10" s="3"/>
      <c r="H10" s="3"/>
      <c r="I10" s="3"/>
      <c r="J10" s="3"/>
      <c r="K10" s="3"/>
      <c r="L10" s="3"/>
      <c r="M10" s="3"/>
      <c r="N10" s="3"/>
      <c r="O10" s="63"/>
    </row>
    <row r="11" spans="1:15" ht="15.95" customHeight="1" x14ac:dyDescent="0.5">
      <c r="A11" s="68" t="s">
        <v>74</v>
      </c>
      <c r="B11" s="107">
        <v>0</v>
      </c>
      <c r="C11" s="69"/>
      <c r="D11" s="6"/>
      <c r="E11" s="4"/>
      <c r="F11" s="3"/>
      <c r="G11" s="3"/>
      <c r="H11" s="3"/>
      <c r="I11" s="3"/>
      <c r="J11" s="3"/>
      <c r="K11" s="3"/>
      <c r="L11" s="3"/>
      <c r="M11" s="3"/>
      <c r="N11" s="3"/>
      <c r="O11" s="63"/>
    </row>
    <row r="12" spans="1:15" ht="15.95" customHeight="1" x14ac:dyDescent="0.5">
      <c r="A12" s="66"/>
      <c r="B12" s="3"/>
      <c r="C12" s="69" t="s">
        <v>42</v>
      </c>
      <c r="D12" s="70">
        <f>+'Risultati Finali'!D10</f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63"/>
    </row>
    <row r="13" spans="1:15" ht="15.95" customHeight="1" x14ac:dyDescent="0.5">
      <c r="A13" s="66"/>
      <c r="B13" s="3"/>
      <c r="C13" s="69"/>
      <c r="D13" s="71"/>
      <c r="E13" s="3"/>
      <c r="F13" s="3"/>
      <c r="G13" s="3"/>
      <c r="H13" s="3"/>
      <c r="I13" s="3"/>
      <c r="J13" s="3"/>
      <c r="K13" s="3"/>
      <c r="L13" s="3"/>
      <c r="M13" s="3"/>
      <c r="N13" s="3"/>
      <c r="O13" s="63"/>
    </row>
    <row r="14" spans="1:15" ht="15.95" customHeight="1" x14ac:dyDescent="0.5">
      <c r="A14" s="67" t="s">
        <v>56</v>
      </c>
      <c r="B14" s="3"/>
      <c r="C14" s="3"/>
      <c r="D14" s="29"/>
      <c r="E14" s="3"/>
      <c r="F14" s="3"/>
      <c r="G14" s="3"/>
      <c r="H14" s="3"/>
      <c r="I14" s="3"/>
      <c r="J14" s="3"/>
      <c r="K14" s="3"/>
      <c r="L14" s="3"/>
      <c r="M14" s="3"/>
      <c r="N14" s="3"/>
      <c r="O14" s="63"/>
    </row>
    <row r="15" spans="1:15" ht="15.95" customHeight="1" x14ac:dyDescent="0.5">
      <c r="A15" s="68" t="s">
        <v>43</v>
      </c>
      <c r="B15" s="108">
        <v>0</v>
      </c>
      <c r="C15" s="4" t="s">
        <v>75</v>
      </c>
      <c r="D15" s="6"/>
      <c r="E15" s="29"/>
      <c r="F15" s="3"/>
      <c r="G15" s="3"/>
      <c r="H15" s="3"/>
      <c r="I15" s="3"/>
      <c r="J15" s="3"/>
      <c r="K15" s="3"/>
      <c r="L15" s="3"/>
      <c r="M15" s="3"/>
      <c r="N15" s="3"/>
      <c r="O15" s="63"/>
    </row>
    <row r="16" spans="1:15" ht="15.95" customHeight="1" x14ac:dyDescent="0.5">
      <c r="A16" s="68" t="s">
        <v>74</v>
      </c>
      <c r="B16" s="108">
        <v>0</v>
      </c>
      <c r="C16" s="69"/>
      <c r="D16" s="6"/>
      <c r="E16" s="4"/>
      <c r="F16" s="3"/>
      <c r="G16" s="3"/>
      <c r="H16" s="3"/>
      <c r="I16" s="3"/>
      <c r="J16" s="3"/>
      <c r="K16" s="3"/>
      <c r="L16" s="3"/>
      <c r="M16" s="3"/>
      <c r="N16" s="3"/>
      <c r="O16" s="63"/>
    </row>
    <row r="17" spans="1:15" ht="15.95" customHeight="1" x14ac:dyDescent="0.5">
      <c r="A17" s="66"/>
      <c r="B17" s="3"/>
      <c r="C17" s="69" t="s">
        <v>42</v>
      </c>
      <c r="D17" s="70">
        <f>+'Risultati Finali'!D13</f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63"/>
    </row>
    <row r="18" spans="1:15" ht="15.95" customHeight="1" x14ac:dyDescent="0.5">
      <c r="A18" s="66"/>
      <c r="B18" s="3"/>
      <c r="C18" s="69"/>
      <c r="D18" s="72"/>
      <c r="E18" s="3"/>
      <c r="F18" s="3"/>
      <c r="G18" s="3"/>
      <c r="H18" s="3"/>
      <c r="I18" s="3"/>
      <c r="J18" s="3"/>
      <c r="K18" s="3"/>
      <c r="L18" s="3"/>
      <c r="M18" s="3"/>
      <c r="N18" s="3"/>
      <c r="O18" s="63"/>
    </row>
    <row r="19" spans="1:15" ht="15.95" customHeight="1" x14ac:dyDescent="0.5">
      <c r="A19" s="67" t="s">
        <v>76</v>
      </c>
      <c r="B19" s="3"/>
      <c r="C19" s="69"/>
      <c r="D19" s="98">
        <f>+'Risultati Finali'!D16</f>
        <v>0</v>
      </c>
      <c r="E19" s="4" t="s">
        <v>49</v>
      </c>
      <c r="F19" s="3"/>
      <c r="G19" s="3"/>
      <c r="H19" s="3"/>
      <c r="I19" s="3"/>
      <c r="J19" s="3"/>
      <c r="K19" s="3"/>
      <c r="L19" s="3"/>
      <c r="M19" s="3"/>
      <c r="N19" s="3"/>
      <c r="O19" s="63"/>
    </row>
    <row r="20" spans="1:15" x14ac:dyDescent="0.25">
      <c r="A20" s="7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74"/>
    </row>
    <row r="21" spans="1:15" ht="30" customHeight="1" x14ac:dyDescent="0.35">
      <c r="A21" s="165" t="s">
        <v>60</v>
      </c>
      <c r="B21" s="29"/>
      <c r="C21" s="29"/>
      <c r="D21" s="29"/>
      <c r="E21" s="75"/>
      <c r="F21" s="29"/>
      <c r="G21" s="76"/>
      <c r="H21" s="76"/>
      <c r="I21" s="76"/>
      <c r="J21" s="76"/>
      <c r="K21" s="76"/>
      <c r="L21" s="77"/>
      <c r="M21" s="78"/>
      <c r="N21" s="77"/>
      <c r="O21" s="166"/>
    </row>
    <row r="22" spans="1:15" x14ac:dyDescent="0.25">
      <c r="A22" s="167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7"/>
      <c r="M22" s="78"/>
      <c r="N22" s="77"/>
      <c r="O22" s="166"/>
    </row>
    <row r="23" spans="1:15" x14ac:dyDescent="0.25">
      <c r="A23" s="168" t="s">
        <v>44</v>
      </c>
      <c r="B23" s="29"/>
      <c r="C23" s="29"/>
      <c r="D23" s="29"/>
      <c r="E23" s="7">
        <f>D5</f>
        <v>1000000</v>
      </c>
      <c r="F23" s="29"/>
      <c r="G23" s="169"/>
      <c r="H23" s="170"/>
      <c r="I23" s="170"/>
      <c r="J23" s="29"/>
      <c r="K23" s="29"/>
      <c r="L23" s="29"/>
      <c r="M23" s="29"/>
      <c r="N23" s="29"/>
      <c r="O23" s="171"/>
    </row>
    <row r="24" spans="1:15" x14ac:dyDescent="0.25">
      <c r="A24" s="172" t="s">
        <v>11</v>
      </c>
      <c r="B24" s="29"/>
      <c r="C24" s="29"/>
      <c r="D24" s="173" t="s">
        <v>0</v>
      </c>
      <c r="E24" s="173"/>
      <c r="F24" s="29"/>
      <c r="G24" s="174"/>
      <c r="H24" s="174"/>
      <c r="I24" s="174"/>
      <c r="J24" s="25"/>
      <c r="K24" s="47"/>
      <c r="L24" s="47"/>
      <c r="M24" s="25"/>
      <c r="N24" s="25"/>
      <c r="O24" s="171"/>
    </row>
    <row r="25" spans="1:15" x14ac:dyDescent="0.25">
      <c r="A25" s="175"/>
      <c r="B25" s="29"/>
      <c r="C25" s="176" t="s">
        <v>3</v>
      </c>
      <c r="D25" s="29"/>
      <c r="E25" s="176" t="s">
        <v>4</v>
      </c>
      <c r="F25" s="176" t="s">
        <v>5</v>
      </c>
      <c r="G25" s="176"/>
      <c r="H25" s="177" t="s">
        <v>6</v>
      </c>
      <c r="I25" s="177"/>
      <c r="J25" s="178" t="s">
        <v>1</v>
      </c>
      <c r="K25" s="176"/>
      <c r="L25" s="176" t="s">
        <v>7</v>
      </c>
      <c r="M25" s="47" t="s">
        <v>2</v>
      </c>
      <c r="N25" s="29"/>
      <c r="O25" s="179" t="s">
        <v>10</v>
      </c>
    </row>
    <row r="26" spans="1:15" x14ac:dyDescent="0.25">
      <c r="A26" s="175"/>
      <c r="B26" s="29"/>
      <c r="C26" s="8">
        <v>0</v>
      </c>
      <c r="D26" s="29"/>
      <c r="E26" s="8">
        <v>16227.08</v>
      </c>
      <c r="F26" s="170">
        <f t="shared" ref="F26:F33" si="0">+IF($E$23&gt;E26,E26-C26,IF(C26&gt;$E$23,"",$E$23-C26))</f>
        <v>16227.08</v>
      </c>
      <c r="G26" s="170"/>
      <c r="H26" s="9">
        <v>0.12</v>
      </c>
      <c r="I26" s="180"/>
      <c r="J26" s="52">
        <f t="shared" ref="J26:J33" si="1">+IF($F26="","",$F26*H26)</f>
        <v>1947.2495999999999</v>
      </c>
      <c r="K26" s="53"/>
      <c r="L26" s="9">
        <v>0.14000000000000001</v>
      </c>
      <c r="M26" s="170">
        <f t="shared" ref="M26:M33" si="2">+IF($F26="","",$F26*L26)</f>
        <v>2271.7912000000001</v>
      </c>
      <c r="N26" s="29"/>
      <c r="O26" s="171"/>
    </row>
    <row r="27" spans="1:15" x14ac:dyDescent="0.25">
      <c r="A27" s="175"/>
      <c r="B27" s="29"/>
      <c r="C27" s="8">
        <v>16227.09</v>
      </c>
      <c r="D27" s="29"/>
      <c r="E27" s="8">
        <v>24340.62</v>
      </c>
      <c r="F27" s="170">
        <f t="shared" si="0"/>
        <v>8113.5299999999988</v>
      </c>
      <c r="G27" s="170"/>
      <c r="H27" s="9">
        <v>0.1</v>
      </c>
      <c r="I27" s="180"/>
      <c r="J27" s="52">
        <f t="shared" si="1"/>
        <v>811.35299999999995</v>
      </c>
      <c r="K27" s="53"/>
      <c r="L27" s="9">
        <v>0.12</v>
      </c>
      <c r="M27" s="170">
        <f t="shared" si="2"/>
        <v>973.62359999999978</v>
      </c>
      <c r="N27" s="29"/>
      <c r="O27" s="171"/>
    </row>
    <row r="28" spans="1:15" x14ac:dyDescent="0.25">
      <c r="A28" s="175"/>
      <c r="B28" s="29"/>
      <c r="C28" s="8">
        <v>24340.63</v>
      </c>
      <c r="D28" s="29"/>
      <c r="E28" s="8">
        <v>40567.68</v>
      </c>
      <c r="F28" s="170">
        <f t="shared" si="0"/>
        <v>16227.05</v>
      </c>
      <c r="G28" s="170"/>
      <c r="H28" s="9">
        <v>8.5000000000000006E-2</v>
      </c>
      <c r="I28" s="180"/>
      <c r="J28" s="52">
        <f t="shared" si="1"/>
        <v>1379.29925</v>
      </c>
      <c r="K28" s="53"/>
      <c r="L28" s="9">
        <v>9.5000000000000001E-2</v>
      </c>
      <c r="M28" s="170">
        <f t="shared" si="2"/>
        <v>1541.5697499999999</v>
      </c>
      <c r="N28" s="29"/>
      <c r="O28" s="171"/>
    </row>
    <row r="29" spans="1:15" x14ac:dyDescent="0.25">
      <c r="A29" s="175"/>
      <c r="B29" s="29"/>
      <c r="C29" s="8">
        <v>40567.69</v>
      </c>
      <c r="D29" s="29"/>
      <c r="E29" s="8">
        <v>81135.38</v>
      </c>
      <c r="F29" s="170">
        <f t="shared" si="0"/>
        <v>40567.69</v>
      </c>
      <c r="G29" s="170"/>
      <c r="H29" s="9">
        <v>7.0000000000000007E-2</v>
      </c>
      <c r="I29" s="180"/>
      <c r="J29" s="52">
        <f t="shared" si="1"/>
        <v>2839.7383000000004</v>
      </c>
      <c r="K29" s="53"/>
      <c r="L29" s="9">
        <v>0.08</v>
      </c>
      <c r="M29" s="170">
        <f t="shared" si="2"/>
        <v>3245.4152000000004</v>
      </c>
      <c r="N29" s="29"/>
      <c r="O29" s="171"/>
    </row>
    <row r="30" spans="1:15" x14ac:dyDescent="0.25">
      <c r="A30" s="175"/>
      <c r="B30" s="29"/>
      <c r="C30" s="8">
        <v>81135.39</v>
      </c>
      <c r="D30" s="29"/>
      <c r="E30" s="8">
        <v>405676.89</v>
      </c>
      <c r="F30" s="170">
        <f t="shared" si="0"/>
        <v>324541.5</v>
      </c>
      <c r="G30" s="170"/>
      <c r="H30" s="9">
        <v>5.5E-2</v>
      </c>
      <c r="I30" s="180"/>
      <c r="J30" s="52">
        <f t="shared" si="1"/>
        <v>17849.782500000001</v>
      </c>
      <c r="K30" s="53"/>
      <c r="L30" s="9">
        <v>6.5000000000000002E-2</v>
      </c>
      <c r="M30" s="170">
        <f t="shared" si="2"/>
        <v>21095.197500000002</v>
      </c>
      <c r="N30" s="29"/>
      <c r="O30" s="171"/>
    </row>
    <row r="31" spans="1:15" x14ac:dyDescent="0.25">
      <c r="A31" s="175"/>
      <c r="B31" s="29"/>
      <c r="C31" s="8">
        <v>405676.9</v>
      </c>
      <c r="D31" s="29"/>
      <c r="E31" s="8">
        <v>811353.79</v>
      </c>
      <c r="F31" s="170">
        <f t="shared" si="0"/>
        <v>405676.89</v>
      </c>
      <c r="G31" s="170"/>
      <c r="H31" s="9">
        <v>0.04</v>
      </c>
      <c r="I31" s="180"/>
      <c r="J31" s="52">
        <f t="shared" si="1"/>
        <v>16227.0756</v>
      </c>
      <c r="K31" s="53"/>
      <c r="L31" s="9">
        <v>0.05</v>
      </c>
      <c r="M31" s="170">
        <f t="shared" si="2"/>
        <v>20283.844500000003</v>
      </c>
      <c r="N31" s="29"/>
      <c r="O31" s="171"/>
    </row>
    <row r="32" spans="1:15" x14ac:dyDescent="0.25">
      <c r="A32" s="175"/>
      <c r="B32" s="29"/>
      <c r="C32" s="8">
        <v>811353.8</v>
      </c>
      <c r="D32" s="29"/>
      <c r="E32" s="8">
        <v>2434061.37</v>
      </c>
      <c r="F32" s="170">
        <f t="shared" si="0"/>
        <v>188646.19999999995</v>
      </c>
      <c r="G32" s="170"/>
      <c r="H32" s="9">
        <v>8.9999999999999993E-3</v>
      </c>
      <c r="I32" s="180"/>
      <c r="J32" s="52">
        <f t="shared" si="1"/>
        <v>1697.8157999999994</v>
      </c>
      <c r="K32" s="53"/>
      <c r="L32" s="9">
        <v>1.7999999999999999E-2</v>
      </c>
      <c r="M32" s="170">
        <f t="shared" si="2"/>
        <v>3395.6315999999988</v>
      </c>
      <c r="N32" s="29"/>
      <c r="O32" s="171"/>
    </row>
    <row r="33" spans="1:15" x14ac:dyDescent="0.25">
      <c r="A33" s="175"/>
      <c r="B33" s="29"/>
      <c r="C33" s="8">
        <v>2434061.38</v>
      </c>
      <c r="D33" s="29"/>
      <c r="E33" s="10" t="s">
        <v>8</v>
      </c>
      <c r="F33" s="170" t="str">
        <f t="shared" si="0"/>
        <v/>
      </c>
      <c r="G33" s="170"/>
      <c r="H33" s="9">
        <v>4.4999999999999997E-3</v>
      </c>
      <c r="I33" s="11"/>
      <c r="J33" s="12" t="str">
        <f t="shared" si="1"/>
        <v/>
      </c>
      <c r="K33" s="13"/>
      <c r="L33" s="9">
        <v>8.9999999999999993E-3</v>
      </c>
      <c r="M33" s="14" t="str">
        <f t="shared" si="2"/>
        <v/>
      </c>
      <c r="N33" s="15"/>
      <c r="O33" s="181"/>
    </row>
    <row r="34" spans="1:15" ht="20.25" customHeight="1" x14ac:dyDescent="0.25">
      <c r="A34" s="175"/>
      <c r="B34" s="170"/>
      <c r="C34" s="29"/>
      <c r="D34" s="29"/>
      <c r="E34" s="29"/>
      <c r="F34" s="29"/>
      <c r="G34" s="29"/>
      <c r="H34" s="182" t="s">
        <v>14</v>
      </c>
      <c r="I34" s="47"/>
      <c r="J34" s="16">
        <f>SUM(J26:J33)</f>
        <v>42752.314050000001</v>
      </c>
      <c r="K34" s="25"/>
      <c r="L34" s="25"/>
      <c r="M34" s="16">
        <f>SUM(M26:M33)</f>
        <v>52807.073350000006</v>
      </c>
      <c r="N34" s="25"/>
      <c r="O34" s="183">
        <f>(J34+M34)/2</f>
        <v>47779.693700000003</v>
      </c>
    </row>
    <row r="35" spans="1:15" x14ac:dyDescent="0.25">
      <c r="A35" s="167"/>
      <c r="B35" s="76"/>
      <c r="C35" s="76"/>
      <c r="D35" s="76"/>
      <c r="E35" s="76"/>
      <c r="F35" s="76"/>
      <c r="G35" s="76"/>
      <c r="H35" s="76"/>
      <c r="I35" s="76"/>
      <c r="J35" s="76"/>
      <c r="K35" s="77"/>
      <c r="L35" s="78"/>
      <c r="M35" s="77"/>
      <c r="N35" s="76"/>
      <c r="O35" s="171"/>
    </row>
    <row r="36" spans="1:15" x14ac:dyDescent="0.25">
      <c r="A36" s="168" t="s">
        <v>9</v>
      </c>
      <c r="B36" s="29"/>
      <c r="C36" s="29"/>
      <c r="D36" s="29"/>
      <c r="E36" s="7">
        <f>+D6</f>
        <v>0</v>
      </c>
      <c r="F36" s="29"/>
      <c r="G36" s="29"/>
      <c r="H36" s="29"/>
      <c r="I36" s="29"/>
      <c r="J36" s="29"/>
      <c r="K36" s="29"/>
      <c r="L36" s="29"/>
      <c r="M36" s="29"/>
      <c r="N36" s="29"/>
      <c r="O36" s="171"/>
    </row>
    <row r="37" spans="1:15" x14ac:dyDescent="0.25">
      <c r="A37" s="172" t="s">
        <v>12</v>
      </c>
      <c r="B37" s="29"/>
      <c r="C37" s="29"/>
      <c r="D37" s="173" t="s">
        <v>0</v>
      </c>
      <c r="E37" s="173"/>
      <c r="F37" s="29"/>
      <c r="G37" s="177" t="s">
        <v>1</v>
      </c>
      <c r="H37" s="177"/>
      <c r="I37" s="177"/>
      <c r="J37" s="29"/>
      <c r="K37" s="176" t="s">
        <v>2</v>
      </c>
      <c r="L37" s="176"/>
      <c r="M37" s="29"/>
      <c r="N37" s="29"/>
      <c r="O37" s="171"/>
    </row>
    <row r="38" spans="1:15" x14ac:dyDescent="0.25">
      <c r="A38" s="175"/>
      <c r="B38" s="29"/>
      <c r="C38" s="176" t="s">
        <v>3</v>
      </c>
      <c r="D38" s="29"/>
      <c r="E38" s="176" t="s">
        <v>4</v>
      </c>
      <c r="F38" s="176" t="s">
        <v>5</v>
      </c>
      <c r="G38" s="176"/>
      <c r="H38" s="43" t="s">
        <v>6</v>
      </c>
      <c r="I38" s="43"/>
      <c r="J38" s="51" t="s">
        <v>1</v>
      </c>
      <c r="K38" s="45"/>
      <c r="L38" s="45" t="s">
        <v>7</v>
      </c>
      <c r="M38" s="176" t="s">
        <v>2</v>
      </c>
      <c r="N38" s="29"/>
      <c r="O38" s="171"/>
    </row>
    <row r="39" spans="1:15" x14ac:dyDescent="0.25">
      <c r="A39" s="175"/>
      <c r="B39" s="29"/>
      <c r="C39" s="8">
        <v>0</v>
      </c>
      <c r="D39" s="29"/>
      <c r="E39" s="8">
        <v>16227.08</v>
      </c>
      <c r="F39" s="170">
        <f t="shared" ref="F39:F46" si="3">+IF($E$36&gt;E39,E39-C39,IF(C39&gt;$E$36,"",$E$36-C39))</f>
        <v>0</v>
      </c>
      <c r="G39" s="170"/>
      <c r="H39" s="17">
        <v>4.8000000000000001E-2</v>
      </c>
      <c r="I39" s="50"/>
      <c r="J39" s="51">
        <f t="shared" ref="J39:J46" si="4">+IF($F39="","",$F39*H39)</f>
        <v>0</v>
      </c>
      <c r="K39" s="45"/>
      <c r="L39" s="17">
        <v>5.6000000000000001E-2</v>
      </c>
      <c r="M39" s="170">
        <f t="shared" ref="M39:M46" si="5">+IF($F39="","",$F39*L39)</f>
        <v>0</v>
      </c>
      <c r="N39" s="29"/>
      <c r="O39" s="171"/>
    </row>
    <row r="40" spans="1:15" x14ac:dyDescent="0.25">
      <c r="A40" s="175"/>
      <c r="B40" s="29"/>
      <c r="C40" s="8">
        <v>16227.09</v>
      </c>
      <c r="D40" s="29"/>
      <c r="E40" s="8">
        <v>24340.62</v>
      </c>
      <c r="F40" s="170" t="str">
        <f t="shared" si="3"/>
        <v/>
      </c>
      <c r="G40" s="170"/>
      <c r="H40" s="17">
        <v>0.04</v>
      </c>
      <c r="I40" s="50"/>
      <c r="J40" s="51" t="str">
        <f t="shared" si="4"/>
        <v/>
      </c>
      <c r="K40" s="45"/>
      <c r="L40" s="17">
        <v>4.8000000000000001E-2</v>
      </c>
      <c r="M40" s="170" t="str">
        <f t="shared" si="5"/>
        <v/>
      </c>
      <c r="N40" s="29"/>
      <c r="O40" s="171"/>
    </row>
    <row r="41" spans="1:15" x14ac:dyDescent="0.25">
      <c r="A41" s="175"/>
      <c r="B41" s="29"/>
      <c r="C41" s="8">
        <v>24340.63</v>
      </c>
      <c r="D41" s="29"/>
      <c r="E41" s="8">
        <v>40567.68</v>
      </c>
      <c r="F41" s="170" t="str">
        <f t="shared" si="3"/>
        <v/>
      </c>
      <c r="G41" s="170"/>
      <c r="H41" s="17">
        <v>3.4000000000000002E-2</v>
      </c>
      <c r="I41" s="50"/>
      <c r="J41" s="51" t="str">
        <f t="shared" si="4"/>
        <v/>
      </c>
      <c r="K41" s="45"/>
      <c r="L41" s="17">
        <v>3.7999999999999999E-2</v>
      </c>
      <c r="M41" s="170" t="str">
        <f t="shared" si="5"/>
        <v/>
      </c>
      <c r="N41" s="29"/>
      <c r="O41" s="171"/>
    </row>
    <row r="42" spans="1:15" x14ac:dyDescent="0.25">
      <c r="A42" s="175"/>
      <c r="B42" s="29"/>
      <c r="C42" s="8">
        <v>40567.69</v>
      </c>
      <c r="D42" s="29"/>
      <c r="E42" s="8">
        <v>81135.38</v>
      </c>
      <c r="F42" s="170" t="str">
        <f t="shared" si="3"/>
        <v/>
      </c>
      <c r="G42" s="170"/>
      <c r="H42" s="17">
        <v>2.8000000000000001E-2</v>
      </c>
      <c r="I42" s="50"/>
      <c r="J42" s="51" t="str">
        <f t="shared" si="4"/>
        <v/>
      </c>
      <c r="K42" s="45"/>
      <c r="L42" s="17">
        <v>3.2000000000000001E-2</v>
      </c>
      <c r="M42" s="170" t="str">
        <f t="shared" si="5"/>
        <v/>
      </c>
      <c r="N42" s="29"/>
      <c r="O42" s="171"/>
    </row>
    <row r="43" spans="1:15" x14ac:dyDescent="0.25">
      <c r="A43" s="175"/>
      <c r="B43" s="29"/>
      <c r="C43" s="8">
        <v>81135.39</v>
      </c>
      <c r="D43" s="29"/>
      <c r="E43" s="8">
        <v>405676.89</v>
      </c>
      <c r="F43" s="170" t="str">
        <f t="shared" si="3"/>
        <v/>
      </c>
      <c r="G43" s="170"/>
      <c r="H43" s="17">
        <v>2.1999999999999999E-2</v>
      </c>
      <c r="I43" s="50"/>
      <c r="J43" s="51" t="str">
        <f t="shared" si="4"/>
        <v/>
      </c>
      <c r="K43" s="45"/>
      <c r="L43" s="17">
        <v>2.5999999999999999E-2</v>
      </c>
      <c r="M43" s="170" t="str">
        <f t="shared" si="5"/>
        <v/>
      </c>
      <c r="N43" s="29"/>
      <c r="O43" s="171"/>
    </row>
    <row r="44" spans="1:15" x14ac:dyDescent="0.25">
      <c r="A44" s="175"/>
      <c r="B44" s="29"/>
      <c r="C44" s="8">
        <v>405676.9</v>
      </c>
      <c r="D44" s="29"/>
      <c r="E44" s="8">
        <v>811353.79</v>
      </c>
      <c r="F44" s="170" t="str">
        <f t="shared" si="3"/>
        <v/>
      </c>
      <c r="G44" s="170"/>
      <c r="H44" s="17">
        <v>1.6E-2</v>
      </c>
      <c r="I44" s="50"/>
      <c r="J44" s="51" t="str">
        <f t="shared" si="4"/>
        <v/>
      </c>
      <c r="K44" s="45"/>
      <c r="L44" s="17">
        <v>0.02</v>
      </c>
      <c r="M44" s="170" t="str">
        <f t="shared" si="5"/>
        <v/>
      </c>
      <c r="N44" s="29"/>
      <c r="O44" s="171"/>
    </row>
    <row r="45" spans="1:15" x14ac:dyDescent="0.25">
      <c r="A45" s="175"/>
      <c r="B45" s="29"/>
      <c r="C45" s="8">
        <v>811353.8</v>
      </c>
      <c r="D45" s="29"/>
      <c r="E45" s="8">
        <v>2434061.37</v>
      </c>
      <c r="F45" s="170" t="str">
        <f t="shared" si="3"/>
        <v/>
      </c>
      <c r="G45" s="170"/>
      <c r="H45" s="17">
        <v>3.0000000000000001E-3</v>
      </c>
      <c r="I45" s="50"/>
      <c r="J45" s="51" t="str">
        <f t="shared" si="4"/>
        <v/>
      </c>
      <c r="K45" s="45"/>
      <c r="L45" s="17">
        <v>7.1999999999999998E-3</v>
      </c>
      <c r="M45" s="170" t="str">
        <f t="shared" si="5"/>
        <v/>
      </c>
      <c r="N45" s="29"/>
      <c r="O45" s="171"/>
    </row>
    <row r="46" spans="1:15" x14ac:dyDescent="0.25">
      <c r="A46" s="175"/>
      <c r="B46" s="29"/>
      <c r="C46" s="8">
        <v>2434061.38</v>
      </c>
      <c r="D46" s="29"/>
      <c r="E46" s="10" t="s">
        <v>8</v>
      </c>
      <c r="F46" s="170" t="str">
        <f t="shared" si="3"/>
        <v/>
      </c>
      <c r="G46" s="170"/>
      <c r="H46" s="17">
        <v>2E-3</v>
      </c>
      <c r="I46" s="18"/>
      <c r="J46" s="19" t="str">
        <f t="shared" si="4"/>
        <v/>
      </c>
      <c r="K46" s="20"/>
      <c r="L46" s="17">
        <v>3.5999999999999999E-3</v>
      </c>
      <c r="M46" s="14" t="str">
        <f t="shared" si="5"/>
        <v/>
      </c>
      <c r="N46" s="15"/>
      <c r="O46" s="181"/>
    </row>
    <row r="47" spans="1:15" x14ac:dyDescent="0.25">
      <c r="A47" s="175"/>
      <c r="B47" s="29"/>
      <c r="C47" s="29"/>
      <c r="D47" s="170"/>
      <c r="E47" s="170"/>
      <c r="F47" s="170"/>
      <c r="G47" s="170"/>
      <c r="H47" s="182" t="s">
        <v>13</v>
      </c>
      <c r="I47" s="182"/>
      <c r="J47" s="16">
        <f>SUM(J39:J46)</f>
        <v>0</v>
      </c>
      <c r="K47" s="25"/>
      <c r="L47" s="184"/>
      <c r="M47" s="16">
        <f>SUM(M39:M46)</f>
        <v>0</v>
      </c>
      <c r="N47" s="25"/>
      <c r="O47" s="183">
        <f>(J47+M47)/2</f>
        <v>0</v>
      </c>
    </row>
    <row r="48" spans="1:15" x14ac:dyDescent="0.25">
      <c r="A48" s="175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71"/>
    </row>
    <row r="49" spans="1:15" ht="21.75" customHeight="1" x14ac:dyDescent="0.25">
      <c r="A49" s="185" t="s">
        <v>58</v>
      </c>
      <c r="B49" s="29"/>
      <c r="C49" s="29"/>
      <c r="D49" s="29"/>
      <c r="E49" s="29"/>
      <c r="F49" s="29"/>
      <c r="G49" s="29"/>
      <c r="H49" s="29"/>
      <c r="I49" s="29"/>
      <c r="J49" s="85">
        <f>+J34+J47</f>
        <v>42752.314050000001</v>
      </c>
      <c r="K49" s="29"/>
      <c r="L49" s="29"/>
      <c r="M49" s="85">
        <f>+M34+M47</f>
        <v>52807.073350000006</v>
      </c>
      <c r="N49" s="29"/>
      <c r="O49" s="5">
        <f>O34+O47</f>
        <v>47779.693700000003</v>
      </c>
    </row>
    <row r="50" spans="1:15" x14ac:dyDescent="0.25">
      <c r="A50" s="175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65"/>
    </row>
    <row r="51" spans="1:15" x14ac:dyDescent="0.25">
      <c r="A51" s="175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65"/>
    </row>
    <row r="52" spans="1:15" ht="21" x14ac:dyDescent="0.25">
      <c r="A52" s="186" t="s">
        <v>15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65"/>
    </row>
    <row r="53" spans="1:15" x14ac:dyDescent="0.25">
      <c r="A53" s="175"/>
      <c r="B53" s="29"/>
      <c r="C53" s="29"/>
      <c r="D53" s="29"/>
      <c r="E53" s="29"/>
      <c r="F53" s="47" t="s">
        <v>16</v>
      </c>
      <c r="G53" s="29"/>
      <c r="H53" s="29"/>
      <c r="I53" s="29"/>
      <c r="J53" s="29"/>
      <c r="K53" s="29"/>
      <c r="L53" s="29"/>
      <c r="M53" s="29"/>
      <c r="N53" s="29"/>
      <c r="O53" s="183" t="s">
        <v>17</v>
      </c>
    </row>
    <row r="54" spans="1:15" x14ac:dyDescent="0.25">
      <c r="A54" s="172" t="s">
        <v>29</v>
      </c>
      <c r="B54" s="29"/>
      <c r="C54" s="29"/>
      <c r="D54" s="29"/>
      <c r="E54" s="187">
        <f>D12</f>
        <v>0</v>
      </c>
      <c r="F54" s="188">
        <v>5.0000000000000001E-3</v>
      </c>
      <c r="G54" s="29"/>
      <c r="H54" s="29"/>
      <c r="I54" s="29"/>
      <c r="J54" s="29"/>
      <c r="K54" s="29"/>
      <c r="L54" s="29"/>
      <c r="M54" s="29"/>
      <c r="N54" s="29"/>
      <c r="O54" s="171">
        <f>E54*F54</f>
        <v>0</v>
      </c>
    </row>
    <row r="55" spans="1:15" x14ac:dyDescent="0.25">
      <c r="A55" s="175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71"/>
    </row>
    <row r="56" spans="1:15" x14ac:dyDescent="0.25">
      <c r="A56" s="185" t="s">
        <v>18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5">
        <f>O54</f>
        <v>0</v>
      </c>
    </row>
    <row r="57" spans="1:15" x14ac:dyDescent="0.25">
      <c r="A57" s="175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171"/>
    </row>
    <row r="58" spans="1:15" ht="21" x14ac:dyDescent="0.25">
      <c r="A58" s="186" t="s">
        <v>19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71"/>
    </row>
    <row r="59" spans="1:15" x14ac:dyDescent="0.25">
      <c r="A59" s="175"/>
      <c r="B59" s="29"/>
      <c r="C59" s="29"/>
      <c r="D59" s="29"/>
      <c r="E59" s="29"/>
      <c r="F59" s="47" t="s">
        <v>16</v>
      </c>
      <c r="G59" s="29"/>
      <c r="H59" s="29"/>
      <c r="I59" s="29"/>
      <c r="J59" s="29"/>
      <c r="K59" s="29"/>
      <c r="L59" s="29"/>
      <c r="M59" s="29"/>
      <c r="N59" s="29"/>
      <c r="O59" s="183" t="s">
        <v>17</v>
      </c>
    </row>
    <row r="60" spans="1:15" x14ac:dyDescent="0.25">
      <c r="A60" s="172" t="s">
        <v>20</v>
      </c>
      <c r="B60" s="29"/>
      <c r="C60" s="29"/>
      <c r="D60" s="29"/>
      <c r="E60" s="187">
        <f>D17</f>
        <v>0</v>
      </c>
      <c r="F60" s="188">
        <v>0.05</v>
      </c>
      <c r="G60" s="29"/>
      <c r="H60" s="29"/>
      <c r="I60" s="29"/>
      <c r="J60" s="29"/>
      <c r="K60" s="29"/>
      <c r="L60" s="29"/>
      <c r="M60" s="29"/>
      <c r="N60" s="29"/>
      <c r="O60" s="171">
        <f>E60*F60</f>
        <v>0</v>
      </c>
    </row>
    <row r="61" spans="1:15" x14ac:dyDescent="0.25">
      <c r="A61" s="175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171"/>
    </row>
    <row r="62" spans="1:15" x14ac:dyDescent="0.25">
      <c r="A62" s="185" t="s">
        <v>21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5">
        <f>O60</f>
        <v>0</v>
      </c>
    </row>
    <row r="63" spans="1:15" ht="19.5" customHeight="1" x14ac:dyDescent="0.25">
      <c r="A63" s="185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65"/>
    </row>
    <row r="64" spans="1:15" ht="21.75" customHeight="1" x14ac:dyDescent="0.5">
      <c r="A64" s="165"/>
      <c r="B64" s="3"/>
      <c r="C64" s="3"/>
      <c r="D64" s="3"/>
      <c r="E64" s="3"/>
      <c r="F64" s="29"/>
      <c r="G64" s="29"/>
      <c r="H64" s="29"/>
      <c r="I64" s="29"/>
      <c r="J64" s="29"/>
      <c r="K64" s="29"/>
      <c r="L64" s="29"/>
      <c r="M64" s="29"/>
      <c r="N64" s="29"/>
      <c r="O64" s="65"/>
    </row>
    <row r="65" spans="1:15" ht="14.25" customHeight="1" x14ac:dyDescent="0.5">
      <c r="A65" s="66"/>
      <c r="B65" s="3"/>
      <c r="C65" s="3"/>
      <c r="D65" s="3"/>
      <c r="E65" s="3"/>
      <c r="F65" s="29"/>
      <c r="G65" s="29"/>
      <c r="H65" s="29"/>
      <c r="I65" s="29"/>
      <c r="J65" s="29"/>
      <c r="K65" s="29"/>
      <c r="L65" s="29"/>
      <c r="M65" s="29"/>
      <c r="N65" s="29"/>
      <c r="O65" s="65"/>
    </row>
    <row r="66" spans="1:15" x14ac:dyDescent="0.25">
      <c r="A66" s="189"/>
      <c r="B66" s="29"/>
      <c r="C66" s="29"/>
      <c r="D66" s="190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65"/>
    </row>
    <row r="67" spans="1:15" x14ac:dyDescent="0.25">
      <c r="A67" s="175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65"/>
    </row>
    <row r="68" spans="1:15" x14ac:dyDescent="0.25">
      <c r="A68" s="175"/>
      <c r="B68" s="29"/>
      <c r="C68" s="244"/>
      <c r="D68" s="244"/>
      <c r="E68" s="244"/>
      <c r="F68" s="29"/>
      <c r="G68" s="29"/>
      <c r="H68" s="29"/>
      <c r="I68" s="29"/>
      <c r="J68" s="29"/>
      <c r="K68" s="29"/>
      <c r="L68" s="29"/>
      <c r="M68" s="29"/>
      <c r="N68" s="29"/>
      <c r="O68" s="65"/>
    </row>
    <row r="69" spans="1:15" x14ac:dyDescent="0.25">
      <c r="A69" s="175"/>
      <c r="B69" s="29"/>
      <c r="C69" s="176"/>
      <c r="D69" s="176"/>
      <c r="E69" s="176"/>
      <c r="F69" s="176"/>
      <c r="G69" s="176"/>
      <c r="H69" s="177"/>
      <c r="I69" s="178"/>
      <c r="J69" s="191"/>
      <c r="K69" s="176"/>
      <c r="L69" s="47"/>
      <c r="M69" s="29"/>
      <c r="N69" s="47"/>
      <c r="O69" s="65"/>
    </row>
    <row r="70" spans="1:15" x14ac:dyDescent="0.25">
      <c r="A70" s="175"/>
      <c r="B70" s="29"/>
      <c r="C70" s="170"/>
      <c r="D70" s="170"/>
      <c r="E70" s="170"/>
      <c r="F70" s="170"/>
      <c r="G70" s="170"/>
      <c r="H70" s="192"/>
      <c r="I70" s="193"/>
      <c r="J70" s="192"/>
      <c r="K70" s="192"/>
      <c r="L70" s="193"/>
      <c r="M70" s="29"/>
      <c r="N70" s="29"/>
      <c r="O70" s="194"/>
    </row>
    <row r="71" spans="1:15" x14ac:dyDescent="0.25">
      <c r="A71" s="175"/>
      <c r="B71" s="29"/>
      <c r="C71" s="170"/>
      <c r="D71" s="170"/>
      <c r="E71" s="191"/>
      <c r="F71" s="170"/>
      <c r="G71" s="170"/>
      <c r="H71" s="192"/>
      <c r="I71" s="193"/>
      <c r="J71" s="192"/>
      <c r="K71" s="192"/>
      <c r="L71" s="193"/>
      <c r="M71" s="29"/>
      <c r="N71" s="29"/>
      <c r="O71" s="194"/>
    </row>
    <row r="72" spans="1:15" x14ac:dyDescent="0.25">
      <c r="A72" s="175"/>
      <c r="B72" s="29"/>
      <c r="C72" s="29"/>
      <c r="D72" s="29"/>
      <c r="E72" s="29"/>
      <c r="F72" s="29"/>
      <c r="G72" s="29"/>
      <c r="H72" s="182"/>
      <c r="I72" s="195"/>
      <c r="J72" s="16"/>
      <c r="K72" s="25"/>
      <c r="L72" s="196"/>
      <c r="M72" s="16"/>
      <c r="N72" s="190"/>
      <c r="O72" s="183"/>
    </row>
    <row r="73" spans="1:15" ht="21" x14ac:dyDescent="0.25">
      <c r="A73" s="16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65"/>
    </row>
    <row r="74" spans="1:15" x14ac:dyDescent="0.25">
      <c r="A74" s="175"/>
      <c r="B74" s="29"/>
      <c r="C74" s="29"/>
      <c r="D74" s="29"/>
      <c r="E74" s="29"/>
      <c r="F74" s="29"/>
      <c r="G74" s="29"/>
      <c r="H74" s="29"/>
      <c r="I74" s="29"/>
      <c r="J74" s="29"/>
      <c r="K74" s="99" t="s">
        <v>68</v>
      </c>
      <c r="L74" s="176"/>
      <c r="M74" s="99" t="s">
        <v>69</v>
      </c>
      <c r="N74" s="176"/>
      <c r="O74" s="102" t="s">
        <v>70</v>
      </c>
    </row>
    <row r="75" spans="1:15" ht="21" x14ac:dyDescent="0.25">
      <c r="A75" s="80" t="s">
        <v>59</v>
      </c>
      <c r="B75" s="27"/>
      <c r="C75" s="27"/>
      <c r="D75" s="27"/>
      <c r="E75" s="27"/>
      <c r="F75" s="27"/>
      <c r="G75" s="27"/>
      <c r="H75" s="27"/>
      <c r="I75" s="27"/>
      <c r="J75" s="27"/>
      <c r="K75" s="100">
        <f>+O62+O56+J49</f>
        <v>42752.314050000001</v>
      </c>
      <c r="L75" s="101"/>
      <c r="M75" s="101">
        <f>+O62+O56+M49</f>
        <v>52807.073350000006</v>
      </c>
      <c r="N75" s="101"/>
      <c r="O75" s="81">
        <f>O49+O56+O62</f>
        <v>47779.693700000003</v>
      </c>
    </row>
    <row r="76" spans="1:15" x14ac:dyDescent="0.25">
      <c r="A76" s="175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65"/>
    </row>
    <row r="77" spans="1:15" ht="18.75" x14ac:dyDescent="0.3">
      <c r="A77" s="197" t="s">
        <v>51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9"/>
    </row>
  </sheetData>
  <mergeCells count="2">
    <mergeCell ref="C68:E68"/>
    <mergeCell ref="A1:O1"/>
  </mergeCells>
  <dataValidations count="2">
    <dataValidation type="decimal" operator="greaterThan" allowBlank="1" showInputMessage="1" showErrorMessage="1" prompt="totale COMPONENTI POSITIVI" sqref="E36">
      <formula1>0</formula1>
    </dataValidation>
    <dataValidation type="decimal" operator="greaterThan" allowBlank="1" showInputMessage="1" showErrorMessage="1" prompt="totale ATTIVITA'" sqref="E23">
      <formula1>0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opLeftCell="A25" workbookViewId="0">
      <selection activeCell="A50" sqref="A50"/>
    </sheetView>
  </sheetViews>
  <sheetFormatPr defaultRowHeight="25.5" customHeight="1" x14ac:dyDescent="0.25"/>
  <cols>
    <col min="1" max="2" width="9.140625" style="2"/>
    <col min="3" max="3" width="11" style="2" customWidth="1"/>
    <col min="4" max="4" width="14.85546875" style="2" customWidth="1"/>
    <col min="5" max="5" width="12.140625" style="2" customWidth="1"/>
    <col min="6" max="6" width="14.28515625" style="2" customWidth="1"/>
    <col min="7" max="7" width="13" style="2" customWidth="1"/>
    <col min="8" max="8" width="10.28515625" style="2" customWidth="1"/>
    <col min="9" max="9" width="12.140625" style="2" customWidth="1"/>
    <col min="10" max="10" width="9.140625" style="2"/>
    <col min="11" max="11" width="14" style="2" customWidth="1"/>
    <col min="12" max="12" width="17.28515625" style="2" bestFit="1" customWidth="1"/>
    <col min="13" max="13" width="14" style="2" customWidth="1"/>
    <col min="14" max="14" width="17.140625" style="2" bestFit="1" customWidth="1"/>
    <col min="15" max="15" width="12.7109375" style="2" customWidth="1"/>
    <col min="16" max="16" width="21" style="1" bestFit="1" customWidth="1"/>
    <col min="17" max="17" width="10.5703125" style="2" bestFit="1" customWidth="1"/>
    <col min="18" max="16384" width="9.140625" style="2"/>
  </cols>
  <sheetData>
    <row r="1" spans="1:16" ht="25.5" customHeight="1" x14ac:dyDescent="0.35">
      <c r="A1" s="245" t="s">
        <v>48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00"/>
    </row>
    <row r="2" spans="1:16" ht="15.95" customHeight="1" x14ac:dyDescent="0.5">
      <c r="A2" s="6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1"/>
    </row>
    <row r="3" spans="1:16" ht="19.5" customHeight="1" x14ac:dyDescent="0.5">
      <c r="A3" s="163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1"/>
    </row>
    <row r="4" spans="1:16" ht="15.95" customHeight="1" x14ac:dyDescent="0.5">
      <c r="A4" s="6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71"/>
    </row>
    <row r="5" spans="1:16" ht="15.95" customHeight="1" x14ac:dyDescent="0.5">
      <c r="A5" s="201" t="s">
        <v>35</v>
      </c>
      <c r="B5" s="3"/>
      <c r="C5" s="3"/>
      <c r="D5" s="96">
        <f>+'Risultati Finali'!D19</f>
        <v>0</v>
      </c>
      <c r="E5" s="4" t="s">
        <v>49</v>
      </c>
      <c r="F5" s="3"/>
      <c r="G5" s="3"/>
      <c r="H5" s="3"/>
      <c r="I5" s="3"/>
      <c r="J5" s="3"/>
      <c r="K5" s="3"/>
      <c r="L5" s="3"/>
      <c r="M5" s="3"/>
      <c r="N5" s="3"/>
      <c r="O5" s="3"/>
      <c r="P5" s="171"/>
    </row>
    <row r="6" spans="1:16" ht="15.95" customHeight="1" x14ac:dyDescent="0.5">
      <c r="A6" s="62" t="s">
        <v>40</v>
      </c>
      <c r="B6" s="3"/>
      <c r="C6" s="3"/>
      <c r="D6" s="96">
        <f>+'Risultati Finali'!D20</f>
        <v>0</v>
      </c>
      <c r="E6" s="4" t="s">
        <v>49</v>
      </c>
      <c r="F6" s="3"/>
      <c r="G6" s="3"/>
      <c r="H6" s="3"/>
      <c r="I6" s="3"/>
      <c r="J6" s="3"/>
      <c r="K6" s="3"/>
      <c r="L6" s="3"/>
      <c r="M6" s="3"/>
      <c r="N6" s="3"/>
      <c r="O6" s="3"/>
      <c r="P6" s="171"/>
    </row>
    <row r="7" spans="1:16" ht="15.95" customHeight="1" x14ac:dyDescent="0.25">
      <c r="A7" s="189" t="s">
        <v>36</v>
      </c>
      <c r="B7" s="29"/>
      <c r="C7" s="29"/>
      <c r="D7" s="5">
        <f>SUM(D5:D6)</f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65"/>
    </row>
    <row r="8" spans="1:16" ht="15.95" customHeight="1" x14ac:dyDescent="0.5">
      <c r="A8" s="66"/>
      <c r="B8" s="3"/>
      <c r="C8" s="3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71"/>
    </row>
    <row r="9" spans="1:16" ht="15.95" customHeight="1" x14ac:dyDescent="0.25">
      <c r="A9" s="172" t="s">
        <v>23</v>
      </c>
      <c r="B9" s="29"/>
      <c r="C9" s="202"/>
      <c r="D9" s="29"/>
      <c r="E9" s="25" t="s">
        <v>22</v>
      </c>
      <c r="F9" s="7">
        <f>D7</f>
        <v>0</v>
      </c>
      <c r="G9" s="29"/>
      <c r="H9" s="169"/>
      <c r="I9" s="170"/>
      <c r="J9" s="170"/>
      <c r="K9" s="29"/>
      <c r="L9" s="29"/>
      <c r="M9" s="29"/>
      <c r="N9" s="29"/>
      <c r="O9" s="29"/>
      <c r="P9" s="171"/>
    </row>
    <row r="10" spans="1:16" ht="15.95" customHeight="1" x14ac:dyDescent="0.25">
      <c r="A10" s="175"/>
      <c r="B10" s="29"/>
      <c r="C10" s="29"/>
      <c r="D10" s="176" t="s">
        <v>3</v>
      </c>
      <c r="E10" s="29"/>
      <c r="F10" s="176" t="s">
        <v>4</v>
      </c>
      <c r="G10" s="176" t="s">
        <v>5</v>
      </c>
      <c r="H10" s="176"/>
      <c r="I10" s="177" t="s">
        <v>6</v>
      </c>
      <c r="J10" s="177"/>
      <c r="K10" s="178" t="s">
        <v>1</v>
      </c>
      <c r="L10" s="176"/>
      <c r="M10" s="176" t="s">
        <v>7</v>
      </c>
      <c r="N10" s="47" t="s">
        <v>2</v>
      </c>
      <c r="O10" s="29"/>
      <c r="P10" s="179" t="s">
        <v>10</v>
      </c>
    </row>
    <row r="11" spans="1:16" ht="15.95" customHeight="1" x14ac:dyDescent="0.25">
      <c r="A11" s="175"/>
      <c r="B11" s="29"/>
      <c r="C11" s="29"/>
      <c r="D11" s="8">
        <v>0</v>
      </c>
      <c r="E11" s="29"/>
      <c r="F11" s="8">
        <v>16227.08</v>
      </c>
      <c r="G11" s="170">
        <f t="shared" ref="G11:G18" si="0">+IF($F$9&gt;F11,F11-D11,IF(D11&gt;$F$9,"",$F$9-D11))</f>
        <v>0</v>
      </c>
      <c r="H11" s="170"/>
      <c r="I11" s="9">
        <v>0.06</v>
      </c>
      <c r="J11" s="180"/>
      <c r="K11" s="52">
        <f>+IF($G11="","",$G11*I11)</f>
        <v>0</v>
      </c>
      <c r="L11" s="53"/>
      <c r="M11" s="9">
        <v>7.0000000000000007E-2</v>
      </c>
      <c r="N11" s="170">
        <f>+IF($G11="","",$G11*M11)</f>
        <v>0</v>
      </c>
      <c r="O11" s="29"/>
      <c r="P11" s="171"/>
    </row>
    <row r="12" spans="1:16" ht="15.95" customHeight="1" x14ac:dyDescent="0.25">
      <c r="A12" s="175"/>
      <c r="B12" s="29"/>
      <c r="C12" s="29"/>
      <c r="D12" s="8">
        <v>16227.09</v>
      </c>
      <c r="E12" s="29"/>
      <c r="F12" s="8">
        <v>24340.62</v>
      </c>
      <c r="G12" s="170" t="str">
        <f t="shared" si="0"/>
        <v/>
      </c>
      <c r="H12" s="170"/>
      <c r="I12" s="9">
        <v>0.05</v>
      </c>
      <c r="J12" s="180"/>
      <c r="K12" s="52" t="str">
        <f t="shared" ref="K12:K18" si="1">+IF($G12="","",$G12*I12)</f>
        <v/>
      </c>
      <c r="L12" s="53"/>
      <c r="M12" s="9">
        <v>0.06</v>
      </c>
      <c r="N12" s="170" t="str">
        <f t="shared" ref="N12:N18" si="2">+IF($G12="","",$G12*M12)</f>
        <v/>
      </c>
      <c r="O12" s="29"/>
      <c r="P12" s="171"/>
    </row>
    <row r="13" spans="1:16" ht="15.95" customHeight="1" x14ac:dyDescent="0.25">
      <c r="A13" s="175"/>
      <c r="B13" s="29"/>
      <c r="C13" s="29"/>
      <c r="D13" s="8">
        <v>24340.63</v>
      </c>
      <c r="E13" s="29"/>
      <c r="F13" s="8">
        <v>40567.68</v>
      </c>
      <c r="G13" s="170" t="str">
        <f t="shared" si="0"/>
        <v/>
      </c>
      <c r="H13" s="170"/>
      <c r="I13" s="9">
        <v>4.2500000000000003E-2</v>
      </c>
      <c r="J13" s="180"/>
      <c r="K13" s="52" t="str">
        <f t="shared" si="1"/>
        <v/>
      </c>
      <c r="L13" s="53"/>
      <c r="M13" s="9">
        <v>4.7500000000000001E-2</v>
      </c>
      <c r="N13" s="170" t="str">
        <f t="shared" si="2"/>
        <v/>
      </c>
      <c r="O13" s="29"/>
      <c r="P13" s="171"/>
    </row>
    <row r="14" spans="1:16" ht="15.95" customHeight="1" x14ac:dyDescent="0.25">
      <c r="A14" s="175"/>
      <c r="B14" s="29"/>
      <c r="C14" s="29"/>
      <c r="D14" s="8">
        <v>40567.69</v>
      </c>
      <c r="E14" s="29"/>
      <c r="F14" s="8">
        <v>81135.38</v>
      </c>
      <c r="G14" s="170" t="str">
        <f t="shared" si="0"/>
        <v/>
      </c>
      <c r="H14" s="170"/>
      <c r="I14" s="9">
        <v>3.5000000000000003E-2</v>
      </c>
      <c r="J14" s="180"/>
      <c r="K14" s="52" t="str">
        <f t="shared" si="1"/>
        <v/>
      </c>
      <c r="L14" s="53"/>
      <c r="M14" s="9">
        <v>0.04</v>
      </c>
      <c r="N14" s="170" t="str">
        <f t="shared" si="2"/>
        <v/>
      </c>
      <c r="O14" s="29"/>
      <c r="P14" s="171"/>
    </row>
    <row r="15" spans="1:16" ht="15.95" customHeight="1" x14ac:dyDescent="0.25">
      <c r="A15" s="175"/>
      <c r="B15" s="29"/>
      <c r="C15" s="29"/>
      <c r="D15" s="8">
        <v>81135.39</v>
      </c>
      <c r="E15" s="29"/>
      <c r="F15" s="8">
        <v>405676.89</v>
      </c>
      <c r="G15" s="170" t="str">
        <f t="shared" si="0"/>
        <v/>
      </c>
      <c r="H15" s="170"/>
      <c r="I15" s="9">
        <v>2.75E-2</v>
      </c>
      <c r="J15" s="180"/>
      <c r="K15" s="52" t="str">
        <f t="shared" si="1"/>
        <v/>
      </c>
      <c r="L15" s="53"/>
      <c r="M15" s="9">
        <v>3.2500000000000001E-2</v>
      </c>
      <c r="N15" s="170" t="str">
        <f t="shared" si="2"/>
        <v/>
      </c>
      <c r="O15" s="29"/>
      <c r="P15" s="171"/>
    </row>
    <row r="16" spans="1:16" ht="15.95" customHeight="1" x14ac:dyDescent="0.25">
      <c r="A16" s="175"/>
      <c r="B16" s="29"/>
      <c r="C16" s="29"/>
      <c r="D16" s="8">
        <v>405676.9</v>
      </c>
      <c r="E16" s="29"/>
      <c r="F16" s="8">
        <v>811353.79</v>
      </c>
      <c r="G16" s="170" t="str">
        <f t="shared" si="0"/>
        <v/>
      </c>
      <c r="H16" s="170"/>
      <c r="I16" s="9">
        <v>0.02</v>
      </c>
      <c r="J16" s="180"/>
      <c r="K16" s="52" t="str">
        <f t="shared" si="1"/>
        <v/>
      </c>
      <c r="L16" s="53"/>
      <c r="M16" s="9">
        <v>2.5000000000000001E-2</v>
      </c>
      <c r="N16" s="170" t="str">
        <f t="shared" si="2"/>
        <v/>
      </c>
      <c r="O16" s="29"/>
      <c r="P16" s="171"/>
    </row>
    <row r="17" spans="1:16" ht="15.95" customHeight="1" x14ac:dyDescent="0.25">
      <c r="A17" s="175"/>
      <c r="B17" s="29"/>
      <c r="C17" s="29"/>
      <c r="D17" s="8">
        <v>811353.8</v>
      </c>
      <c r="E17" s="29"/>
      <c r="F17" s="8">
        <v>2434061.37</v>
      </c>
      <c r="G17" s="170" t="str">
        <f t="shared" si="0"/>
        <v/>
      </c>
      <c r="H17" s="170"/>
      <c r="I17" s="9">
        <v>4.4999999999999997E-3</v>
      </c>
      <c r="J17" s="180"/>
      <c r="K17" s="52" t="str">
        <f t="shared" si="1"/>
        <v/>
      </c>
      <c r="L17" s="53"/>
      <c r="M17" s="9">
        <v>8.9999999999999993E-3</v>
      </c>
      <c r="N17" s="170" t="str">
        <f t="shared" si="2"/>
        <v/>
      </c>
      <c r="O17" s="29"/>
      <c r="P17" s="171"/>
    </row>
    <row r="18" spans="1:16" ht="15.95" customHeight="1" x14ac:dyDescent="0.25">
      <c r="A18" s="175"/>
      <c r="B18" s="29"/>
      <c r="C18" s="29"/>
      <c r="D18" s="8">
        <v>2434061.38</v>
      </c>
      <c r="E18" s="29"/>
      <c r="F18" s="10" t="s">
        <v>8</v>
      </c>
      <c r="G18" s="170" t="str">
        <f t="shared" si="0"/>
        <v/>
      </c>
      <c r="H18" s="170"/>
      <c r="I18" s="9">
        <v>2.2000000000000001E-3</v>
      </c>
      <c r="J18" s="11"/>
      <c r="K18" s="12" t="str">
        <f t="shared" si="1"/>
        <v/>
      </c>
      <c r="L18" s="13"/>
      <c r="M18" s="9">
        <v>4.4999999999999997E-3</v>
      </c>
      <c r="N18" s="14" t="str">
        <f t="shared" si="2"/>
        <v/>
      </c>
      <c r="O18" s="15"/>
      <c r="P18" s="181"/>
    </row>
    <row r="19" spans="1:16" ht="21.75" customHeight="1" x14ac:dyDescent="0.3">
      <c r="A19" s="203" t="s">
        <v>65</v>
      </c>
      <c r="B19" s="170"/>
      <c r="C19" s="170"/>
      <c r="D19" s="29"/>
      <c r="E19" s="29"/>
      <c r="F19" s="29"/>
      <c r="G19" s="29"/>
      <c r="H19" s="29"/>
      <c r="I19" s="182"/>
      <c r="J19" s="47"/>
      <c r="K19" s="16">
        <f>SUM(K11:K18)</f>
        <v>0</v>
      </c>
      <c r="L19" s="25"/>
      <c r="M19" s="25"/>
      <c r="N19" s="16">
        <f>SUM(N11:N18)</f>
        <v>0</v>
      </c>
      <c r="O19" s="25"/>
      <c r="P19" s="183">
        <f>(K19+N19)/2</f>
        <v>0</v>
      </c>
    </row>
    <row r="20" spans="1:16" ht="15.95" customHeight="1" x14ac:dyDescent="0.25">
      <c r="A20" s="175"/>
      <c r="B20" s="170"/>
      <c r="C20" s="170"/>
      <c r="D20" s="29"/>
      <c r="E20" s="29"/>
      <c r="F20" s="29"/>
      <c r="G20" s="29"/>
      <c r="H20" s="29"/>
      <c r="I20" s="182"/>
      <c r="J20" s="47"/>
      <c r="K20" s="16"/>
      <c r="L20" s="25"/>
      <c r="M20" s="25"/>
      <c r="N20" s="16"/>
      <c r="O20" s="25"/>
      <c r="P20" s="183"/>
    </row>
    <row r="21" spans="1:16" ht="20.25" customHeight="1" x14ac:dyDescent="0.5">
      <c r="A21" s="163" t="s">
        <v>66</v>
      </c>
      <c r="B21" s="3"/>
      <c r="C21" s="3"/>
      <c r="D21" s="3"/>
      <c r="E21" s="3"/>
      <c r="F21" s="3"/>
      <c r="G21" s="29"/>
      <c r="H21" s="29"/>
      <c r="I21" s="182"/>
      <c r="J21" s="47"/>
      <c r="K21" s="16"/>
      <c r="L21" s="25"/>
      <c r="M21" s="25"/>
      <c r="N21" s="16"/>
      <c r="O21" s="25"/>
      <c r="P21" s="183"/>
    </row>
    <row r="22" spans="1:16" ht="15.95" customHeight="1" x14ac:dyDescent="0.5">
      <c r="A22" s="66"/>
      <c r="B22" s="3"/>
      <c r="C22" s="3"/>
      <c r="D22" s="3"/>
      <c r="E22" s="3"/>
      <c r="F22" s="3"/>
      <c r="G22" s="29"/>
      <c r="H22" s="29"/>
      <c r="I22" s="182"/>
      <c r="J22" s="47"/>
      <c r="K22" s="16"/>
      <c r="L22" s="25"/>
      <c r="M22" s="25"/>
      <c r="N22" s="16"/>
      <c r="O22" s="25"/>
      <c r="P22" s="183"/>
    </row>
    <row r="23" spans="1:16" ht="15.95" customHeight="1" x14ac:dyDescent="0.5">
      <c r="A23" s="201" t="s">
        <v>37</v>
      </c>
      <c r="B23" s="3"/>
      <c r="C23" s="3"/>
      <c r="D23" s="96">
        <f>+'Risultati Finali'!D24</f>
        <v>0</v>
      </c>
      <c r="E23" s="4" t="s">
        <v>49</v>
      </c>
      <c r="F23" s="3"/>
      <c r="G23" s="29"/>
      <c r="H23" s="29"/>
      <c r="I23" s="182"/>
      <c r="J23" s="47"/>
      <c r="K23" s="16"/>
      <c r="L23" s="25"/>
      <c r="M23" s="25"/>
      <c r="N23" s="16"/>
      <c r="O23" s="25"/>
      <c r="P23" s="183"/>
    </row>
    <row r="24" spans="1:16" ht="15.95" customHeight="1" x14ac:dyDescent="0.5">
      <c r="A24" s="62" t="s">
        <v>38</v>
      </c>
      <c r="B24" s="3"/>
      <c r="C24" s="3"/>
      <c r="D24" s="96">
        <f>+'Risultati Finali'!D25</f>
        <v>0</v>
      </c>
      <c r="E24" s="4" t="s">
        <v>49</v>
      </c>
      <c r="F24" s="3"/>
      <c r="G24" s="29"/>
      <c r="H24" s="29"/>
      <c r="I24" s="182"/>
      <c r="J24" s="47"/>
      <c r="K24" s="16"/>
      <c r="L24" s="25"/>
      <c r="M24" s="25"/>
      <c r="N24" s="16"/>
      <c r="O24" s="25"/>
      <c r="P24" s="183"/>
    </row>
    <row r="25" spans="1:16" ht="15.95" customHeight="1" x14ac:dyDescent="0.25">
      <c r="A25" s="189" t="s">
        <v>28</v>
      </c>
      <c r="B25" s="29"/>
      <c r="C25" s="29"/>
      <c r="D25" s="5">
        <f>SUM(D23:D24)</f>
        <v>0</v>
      </c>
      <c r="E25" s="29"/>
      <c r="F25" s="29"/>
      <c r="G25" s="29"/>
      <c r="H25" s="29"/>
      <c r="I25" s="182"/>
      <c r="J25" s="47"/>
      <c r="K25" s="16"/>
      <c r="L25" s="25"/>
      <c r="M25" s="25"/>
      <c r="N25" s="16"/>
      <c r="O25" s="25"/>
      <c r="P25" s="183"/>
    </row>
    <row r="26" spans="1:16" ht="15.95" customHeight="1" x14ac:dyDescent="0.5">
      <c r="A26" s="66"/>
      <c r="B26" s="3"/>
      <c r="C26" s="3"/>
      <c r="D26" s="6"/>
      <c r="E26" s="3"/>
      <c r="F26" s="3"/>
      <c r="G26" s="29"/>
      <c r="H26" s="29"/>
      <c r="I26" s="182"/>
      <c r="J26" s="47"/>
      <c r="K26" s="16"/>
      <c r="L26" s="25"/>
      <c r="M26" s="25"/>
      <c r="N26" s="16"/>
      <c r="O26" s="25"/>
      <c r="P26" s="183"/>
    </row>
    <row r="27" spans="1:16" ht="15.95" customHeight="1" x14ac:dyDescent="0.25">
      <c r="A27" s="168" t="s">
        <v>24</v>
      </c>
      <c r="B27" s="29"/>
      <c r="C27" s="202"/>
      <c r="D27" s="29"/>
      <c r="E27" s="25" t="s">
        <v>22</v>
      </c>
      <c r="F27" s="7">
        <f>D25</f>
        <v>0</v>
      </c>
      <c r="G27" s="29"/>
      <c r="H27" s="29"/>
      <c r="I27" s="29"/>
      <c r="J27" s="29"/>
      <c r="K27" s="29"/>
      <c r="L27" s="29"/>
      <c r="M27" s="29"/>
      <c r="N27" s="29"/>
      <c r="O27" s="29"/>
      <c r="P27" s="171"/>
    </row>
    <row r="28" spans="1:16" ht="15.95" customHeight="1" x14ac:dyDescent="0.25">
      <c r="A28" s="175"/>
      <c r="B28" s="29"/>
      <c r="C28" s="29"/>
      <c r="D28" s="29"/>
      <c r="E28" s="29"/>
      <c r="F28" s="29"/>
      <c r="G28" s="29"/>
      <c r="H28" s="248" t="s">
        <v>1</v>
      </c>
      <c r="I28" s="248"/>
      <c r="J28" s="174"/>
      <c r="K28" s="25"/>
      <c r="L28" s="249" t="s">
        <v>2</v>
      </c>
      <c r="M28" s="249"/>
      <c r="N28" s="25"/>
      <c r="O28" s="25"/>
      <c r="P28" s="171"/>
    </row>
    <row r="29" spans="1:16" ht="15.95" customHeight="1" x14ac:dyDescent="0.25">
      <c r="A29" s="175"/>
      <c r="B29" s="29"/>
      <c r="C29" s="29"/>
      <c r="D29" s="176" t="s">
        <v>3</v>
      </c>
      <c r="E29" s="29"/>
      <c r="F29" s="176" t="s">
        <v>4</v>
      </c>
      <c r="G29" s="176" t="s">
        <v>5</v>
      </c>
      <c r="H29" s="176"/>
      <c r="I29" s="43" t="s">
        <v>6</v>
      </c>
      <c r="J29" s="43"/>
      <c r="K29" s="44" t="s">
        <v>1</v>
      </c>
      <c r="L29" s="45"/>
      <c r="M29" s="45" t="s">
        <v>7</v>
      </c>
      <c r="N29" s="47" t="s">
        <v>2</v>
      </c>
      <c r="O29" s="29"/>
      <c r="P29" s="179" t="s">
        <v>10</v>
      </c>
    </row>
    <row r="30" spans="1:16" ht="15.95" customHeight="1" x14ac:dyDescent="0.25">
      <c r="A30" s="175"/>
      <c r="B30" s="29"/>
      <c r="C30" s="29"/>
      <c r="D30" s="8">
        <v>0</v>
      </c>
      <c r="E30" s="53"/>
      <c r="F30" s="8">
        <v>16227.08</v>
      </c>
      <c r="G30" s="52">
        <f>+IF($F$27&gt;F30,F30-D30,IF(D30&gt;$F$27,"",$F$27-D30))</f>
        <v>0</v>
      </c>
      <c r="H30" s="52"/>
      <c r="I30" s="17">
        <v>3.5999999999999997E-2</v>
      </c>
      <c r="J30" s="50"/>
      <c r="K30" s="51">
        <f>+IF($G30="","",$G30*I30)</f>
        <v>0</v>
      </c>
      <c r="L30" s="45"/>
      <c r="M30" s="17">
        <v>4.2000000000000003E-2</v>
      </c>
      <c r="N30" s="52">
        <f>+IF($G30="","",$G30*M30)</f>
        <v>0</v>
      </c>
      <c r="O30" s="53"/>
      <c r="P30" s="204"/>
    </row>
    <row r="31" spans="1:16" ht="15.95" customHeight="1" x14ac:dyDescent="0.25">
      <c r="A31" s="175"/>
      <c r="B31" s="29"/>
      <c r="C31" s="29"/>
      <c r="D31" s="8">
        <v>16227.09</v>
      </c>
      <c r="E31" s="53"/>
      <c r="F31" s="8">
        <v>24340.62</v>
      </c>
      <c r="G31" s="52" t="str">
        <f t="shared" ref="G31:G37" si="3">+IF($F$27&gt;F31,F31-D31,IF(D31&gt;$F$27,"",$F$27-D31))</f>
        <v/>
      </c>
      <c r="H31" s="52"/>
      <c r="I31" s="17">
        <v>0.03</v>
      </c>
      <c r="J31" s="50"/>
      <c r="K31" s="51" t="str">
        <f t="shared" ref="K31:K37" si="4">+IF($G31="","",$G31*I31)</f>
        <v/>
      </c>
      <c r="L31" s="45"/>
      <c r="M31" s="17">
        <v>3.5999999999999997E-2</v>
      </c>
      <c r="N31" s="52" t="str">
        <f t="shared" ref="N31:N37" si="5">+IF($G31="","",$G31*M31)</f>
        <v/>
      </c>
      <c r="O31" s="53"/>
      <c r="P31" s="204"/>
    </row>
    <row r="32" spans="1:16" ht="15.95" customHeight="1" x14ac:dyDescent="0.25">
      <c r="A32" s="175"/>
      <c r="B32" s="29"/>
      <c r="C32" s="29"/>
      <c r="D32" s="8">
        <v>24340.63</v>
      </c>
      <c r="E32" s="53"/>
      <c r="F32" s="8">
        <v>40567.68</v>
      </c>
      <c r="G32" s="52" t="str">
        <f t="shared" si="3"/>
        <v/>
      </c>
      <c r="H32" s="52"/>
      <c r="I32" s="17">
        <v>2.5000000000000001E-2</v>
      </c>
      <c r="J32" s="50"/>
      <c r="K32" s="51" t="str">
        <f t="shared" si="4"/>
        <v/>
      </c>
      <c r="L32" s="45"/>
      <c r="M32" s="17">
        <v>2.8000000000000001E-2</v>
      </c>
      <c r="N32" s="52" t="str">
        <f t="shared" si="5"/>
        <v/>
      </c>
      <c r="O32" s="53"/>
      <c r="P32" s="204"/>
    </row>
    <row r="33" spans="1:16" ht="15.95" customHeight="1" x14ac:dyDescent="0.25">
      <c r="A33" s="175"/>
      <c r="B33" s="29"/>
      <c r="C33" s="29"/>
      <c r="D33" s="8">
        <v>40567.69</v>
      </c>
      <c r="E33" s="53"/>
      <c r="F33" s="8">
        <v>81135.38</v>
      </c>
      <c r="G33" s="52" t="str">
        <f t="shared" si="3"/>
        <v/>
      </c>
      <c r="H33" s="52"/>
      <c r="I33" s="17">
        <v>2.1000000000000001E-2</v>
      </c>
      <c r="J33" s="50"/>
      <c r="K33" s="51" t="str">
        <f t="shared" si="4"/>
        <v/>
      </c>
      <c r="L33" s="45"/>
      <c r="M33" s="17">
        <v>2.4E-2</v>
      </c>
      <c r="N33" s="52" t="str">
        <f t="shared" si="5"/>
        <v/>
      </c>
      <c r="O33" s="53"/>
      <c r="P33" s="204"/>
    </row>
    <row r="34" spans="1:16" ht="15.95" customHeight="1" x14ac:dyDescent="0.25">
      <c r="A34" s="175"/>
      <c r="B34" s="29"/>
      <c r="C34" s="29"/>
      <c r="D34" s="8">
        <v>81135.39</v>
      </c>
      <c r="E34" s="53"/>
      <c r="F34" s="8">
        <v>405676.89</v>
      </c>
      <c r="G34" s="52" t="str">
        <f t="shared" si="3"/>
        <v/>
      </c>
      <c r="H34" s="52"/>
      <c r="I34" s="17">
        <v>1.6500000000000001E-2</v>
      </c>
      <c r="J34" s="50"/>
      <c r="K34" s="51" t="str">
        <f t="shared" si="4"/>
        <v/>
      </c>
      <c r="L34" s="45"/>
      <c r="M34" s="17">
        <v>0.02</v>
      </c>
      <c r="N34" s="52" t="str">
        <f t="shared" si="5"/>
        <v/>
      </c>
      <c r="O34" s="53"/>
      <c r="P34" s="204"/>
    </row>
    <row r="35" spans="1:16" ht="15.95" customHeight="1" x14ac:dyDescent="0.25">
      <c r="A35" s="175"/>
      <c r="B35" s="29"/>
      <c r="C35" s="29"/>
      <c r="D35" s="8">
        <v>405676.9</v>
      </c>
      <c r="E35" s="53"/>
      <c r="F35" s="8">
        <v>811353.79</v>
      </c>
      <c r="G35" s="52" t="str">
        <f t="shared" si="3"/>
        <v/>
      </c>
      <c r="H35" s="52"/>
      <c r="I35" s="17">
        <v>1.2E-2</v>
      </c>
      <c r="J35" s="50"/>
      <c r="K35" s="51" t="str">
        <f t="shared" si="4"/>
        <v/>
      </c>
      <c r="L35" s="45"/>
      <c r="M35" s="17">
        <v>1.4999999999999999E-2</v>
      </c>
      <c r="N35" s="52" t="str">
        <f t="shared" si="5"/>
        <v/>
      </c>
      <c r="O35" s="53"/>
      <c r="P35" s="204"/>
    </row>
    <row r="36" spans="1:16" ht="15.95" customHeight="1" x14ac:dyDescent="0.25">
      <c r="A36" s="175"/>
      <c r="B36" s="29"/>
      <c r="C36" s="29"/>
      <c r="D36" s="8">
        <v>811353.8</v>
      </c>
      <c r="E36" s="53"/>
      <c r="F36" s="8">
        <v>2434061.37</v>
      </c>
      <c r="G36" s="52" t="str">
        <f t="shared" si="3"/>
        <v/>
      </c>
      <c r="H36" s="52"/>
      <c r="I36" s="17">
        <v>2.7000000000000001E-3</v>
      </c>
      <c r="J36" s="50"/>
      <c r="K36" s="51" t="str">
        <f t="shared" si="4"/>
        <v/>
      </c>
      <c r="L36" s="45"/>
      <c r="M36" s="17">
        <v>5.4000000000000003E-3</v>
      </c>
      <c r="N36" s="52" t="str">
        <f t="shared" si="5"/>
        <v/>
      </c>
      <c r="O36" s="53"/>
      <c r="P36" s="204"/>
    </row>
    <row r="37" spans="1:16" ht="15.95" customHeight="1" x14ac:dyDescent="0.25">
      <c r="A37" s="175"/>
      <c r="B37" s="29"/>
      <c r="C37" s="29"/>
      <c r="D37" s="8">
        <v>2434061.38</v>
      </c>
      <c r="E37" s="53"/>
      <c r="F37" s="10" t="s">
        <v>8</v>
      </c>
      <c r="G37" s="52" t="str">
        <f t="shared" si="3"/>
        <v/>
      </c>
      <c r="H37" s="52"/>
      <c r="I37" s="17">
        <v>1.2999999999999999E-3</v>
      </c>
      <c r="J37" s="18"/>
      <c r="K37" s="19" t="str">
        <f t="shared" si="4"/>
        <v/>
      </c>
      <c r="L37" s="20"/>
      <c r="M37" s="17">
        <v>2.7000000000000001E-3</v>
      </c>
      <c r="N37" s="12" t="str">
        <f t="shared" si="5"/>
        <v/>
      </c>
      <c r="O37" s="13"/>
      <c r="P37" s="205"/>
    </row>
    <row r="38" spans="1:16" ht="21" customHeight="1" x14ac:dyDescent="0.3">
      <c r="A38" s="203" t="s">
        <v>67</v>
      </c>
      <c r="B38" s="29"/>
      <c r="C38" s="29"/>
      <c r="D38" s="29"/>
      <c r="E38" s="170"/>
      <c r="F38" s="170"/>
      <c r="G38" s="170"/>
      <c r="H38" s="170"/>
      <c r="I38" s="182"/>
      <c r="J38" s="182"/>
      <c r="K38" s="16">
        <f>SUM(K30:K37)</f>
        <v>0</v>
      </c>
      <c r="L38" s="25"/>
      <c r="M38" s="184"/>
      <c r="N38" s="16">
        <f>SUM(N30:N37)</f>
        <v>0</v>
      </c>
      <c r="O38" s="25"/>
      <c r="P38" s="5">
        <f>(K38+N38)/2</f>
        <v>0</v>
      </c>
    </row>
    <row r="39" spans="1:16" ht="15.95" customHeight="1" x14ac:dyDescent="0.25">
      <c r="A39" s="17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171"/>
    </row>
    <row r="40" spans="1:16" ht="15.95" customHeight="1" x14ac:dyDescent="0.25">
      <c r="A40" s="206" t="s">
        <v>50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171"/>
    </row>
    <row r="41" spans="1:16" ht="15.95" customHeight="1" x14ac:dyDescent="0.25">
      <c r="A41" s="175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171"/>
    </row>
    <row r="42" spans="1:16" ht="15.95" customHeight="1" x14ac:dyDescent="0.25">
      <c r="A42" s="175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71"/>
    </row>
    <row r="43" spans="1:16" ht="15.95" customHeight="1" thickBot="1" x14ac:dyDescent="0.3">
      <c r="A43" s="175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71"/>
    </row>
    <row r="44" spans="1:16" ht="19.5" customHeight="1" x14ac:dyDescent="0.5">
      <c r="A44" s="21" t="s">
        <v>25</v>
      </c>
      <c r="B44" s="22"/>
      <c r="C44" s="22"/>
      <c r="D44" s="22"/>
      <c r="E44" s="22"/>
      <c r="F44" s="23"/>
      <c r="G44" s="23"/>
      <c r="H44" s="23"/>
      <c r="I44" s="23"/>
      <c r="J44" s="23"/>
      <c r="K44" s="23"/>
      <c r="L44" s="86" t="s">
        <v>68</v>
      </c>
      <c r="M44" s="86"/>
      <c r="N44" s="86" t="s">
        <v>69</v>
      </c>
      <c r="O44" s="86"/>
      <c r="P44" s="91" t="s">
        <v>70</v>
      </c>
    </row>
    <row r="45" spans="1:16" ht="19.5" customHeight="1" x14ac:dyDescent="0.35">
      <c r="A45" s="24" t="s">
        <v>61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87">
        <f>+'Sviluppo calcoli Aziende'!J49</f>
        <v>42752.314050000001</v>
      </c>
      <c r="M45" s="35"/>
      <c r="N45" s="87">
        <f>+'Sviluppo calcoli Aziende'!M49</f>
        <v>52807.073350000006</v>
      </c>
      <c r="O45" s="25"/>
      <c r="P45" s="84">
        <f>+'Sviluppo calcoli Aziende'!O49</f>
        <v>47779.693700000003</v>
      </c>
    </row>
    <row r="46" spans="1:16" ht="19.5" customHeight="1" x14ac:dyDescent="0.35">
      <c r="A46" s="24" t="s">
        <v>71</v>
      </c>
      <c r="B46" s="25"/>
      <c r="C46" s="25"/>
      <c r="D46" s="29"/>
      <c r="E46" s="25"/>
      <c r="F46" s="25"/>
      <c r="G46" s="25"/>
      <c r="H46" s="25"/>
      <c r="I46" s="25"/>
      <c r="J46" s="25"/>
      <c r="K46" s="25"/>
      <c r="L46" s="88">
        <f>+'Sviluppo calcoli Aziende'!O56</f>
        <v>0</v>
      </c>
      <c r="M46" s="35"/>
      <c r="N46" s="88">
        <f>+'Sviluppo calcoli Aziende'!O56</f>
        <v>0</v>
      </c>
      <c r="O46" s="25"/>
      <c r="P46" s="82">
        <f>+'Sviluppo calcoli Aziende'!O56</f>
        <v>0</v>
      </c>
    </row>
    <row r="47" spans="1:16" ht="19.5" customHeight="1" x14ac:dyDescent="0.35">
      <c r="A47" s="24" t="s">
        <v>72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88">
        <f>+'Sviluppo calcoli Aziende'!O62</f>
        <v>0</v>
      </c>
      <c r="M47" s="35"/>
      <c r="N47" s="88">
        <f>+'Sviluppo calcoli Aziende'!O62</f>
        <v>0</v>
      </c>
      <c r="O47" s="25"/>
      <c r="P47" s="82">
        <f>+'Sviluppo calcoli Aziende'!O62</f>
        <v>0</v>
      </c>
    </row>
    <row r="48" spans="1:16" ht="19.5" customHeight="1" x14ac:dyDescent="0.35">
      <c r="A48" s="24" t="s">
        <v>63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88">
        <f>+K19</f>
        <v>0</v>
      </c>
      <c r="M48" s="35"/>
      <c r="N48" s="88">
        <f>+N19</f>
        <v>0</v>
      </c>
      <c r="O48" s="25"/>
      <c r="P48" s="82">
        <f>P19</f>
        <v>0</v>
      </c>
    </row>
    <row r="49" spans="1:17" ht="19.5" customHeight="1" x14ac:dyDescent="0.35">
      <c r="A49" s="24" t="s">
        <v>62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88">
        <f>+K38</f>
        <v>0</v>
      </c>
      <c r="M49" s="35"/>
      <c r="N49" s="88">
        <f>+N38</f>
        <v>0</v>
      </c>
      <c r="O49" s="25"/>
      <c r="P49" s="82">
        <f>P38</f>
        <v>0</v>
      </c>
    </row>
    <row r="50" spans="1:17" ht="19.5" customHeight="1" x14ac:dyDescent="0.35">
      <c r="A50" s="24" t="s">
        <v>98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11">
        <f>+'Risultati Finali'!J13</f>
        <v>0</v>
      </c>
      <c r="M50" s="35"/>
      <c r="N50" s="211">
        <f>+'Risultati Finali'!J13</f>
        <v>0</v>
      </c>
      <c r="O50" s="25"/>
      <c r="P50" s="212">
        <f>+'Risultati Finali'!J13</f>
        <v>0</v>
      </c>
    </row>
    <row r="51" spans="1:17" ht="19.5" customHeight="1" x14ac:dyDescent="0.35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88"/>
      <c r="M51" s="35"/>
      <c r="N51" s="88"/>
      <c r="O51" s="25"/>
      <c r="P51" s="82"/>
    </row>
    <row r="52" spans="1:17" ht="19.5" customHeight="1" x14ac:dyDescent="0.3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88"/>
      <c r="M52" s="35"/>
      <c r="N52" s="88"/>
      <c r="O52" s="25"/>
      <c r="P52" s="82"/>
    </row>
    <row r="53" spans="1:17" ht="19.5" customHeight="1" x14ac:dyDescent="0.35">
      <c r="A53" s="26" t="s">
        <v>31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89">
        <f>SUM(L45:L49)*(1+L50)</f>
        <v>42752.314050000001</v>
      </c>
      <c r="M53" s="90"/>
      <c r="N53" s="89">
        <f>SUM(N45:N49)*(1+N50)</f>
        <v>52807.073350000006</v>
      </c>
      <c r="O53" s="27"/>
      <c r="P53" s="83">
        <f>SUM(P45:P49)*(1+P50)</f>
        <v>47779.693700000003</v>
      </c>
    </row>
    <row r="54" spans="1:17" ht="19.5" customHeight="1" x14ac:dyDescent="0.35">
      <c r="A54" s="24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93"/>
      <c r="M54" s="35"/>
      <c r="N54" s="94"/>
      <c r="O54" s="27"/>
      <c r="P54" s="56"/>
    </row>
    <row r="55" spans="1:17" ht="15.95" customHeight="1" x14ac:dyDescent="0.3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50" t="s">
        <v>73</v>
      </c>
      <c r="O55" s="251"/>
      <c r="P55" s="95" t="str">
        <f>+'Risultati Finali'!J16</f>
        <v>Min</v>
      </c>
    </row>
    <row r="56" spans="1:17" ht="22.5" customHeight="1" x14ac:dyDescent="0.35">
      <c r="A56" s="207" t="s">
        <v>32</v>
      </c>
      <c r="B56" s="31"/>
      <c r="C56" s="31"/>
      <c r="D56" s="31"/>
      <c r="E56" s="31"/>
      <c r="F56" s="31"/>
      <c r="G56" s="32" t="s">
        <v>30</v>
      </c>
      <c r="H56" s="27"/>
      <c r="I56" s="31" t="s">
        <v>52</v>
      </c>
      <c r="J56" s="97">
        <f>+'Risultati Finali'!J19</f>
        <v>0</v>
      </c>
      <c r="K56" s="33">
        <f>IF(P55=L44,L53*J56,IF(P55=N44,N53*J56,IF(P55=P44,P53*J56,"Errore")))</f>
        <v>0</v>
      </c>
      <c r="L56" s="31"/>
      <c r="M56" s="32" t="s">
        <v>46</v>
      </c>
      <c r="N56" s="31"/>
      <c r="O56" s="31"/>
      <c r="P56" s="208">
        <f>IF(P55=L44,L53+K56,IF(P55=N44,N53+K56,IF(P55=P44,P53+K56,"Dicitura non corretta")))</f>
        <v>42752.314050000001</v>
      </c>
      <c r="Q56" s="79"/>
    </row>
    <row r="57" spans="1:17" ht="21" customHeight="1" x14ac:dyDescent="0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</row>
    <row r="58" spans="1:17" ht="25.5" customHeight="1" x14ac:dyDescent="0.35">
      <c r="A58" s="207" t="s">
        <v>53</v>
      </c>
      <c r="B58" s="37"/>
      <c r="C58" s="31"/>
      <c r="D58" s="31"/>
      <c r="E58" s="31"/>
      <c r="F58" s="31"/>
      <c r="G58" s="32" t="s">
        <v>30</v>
      </c>
      <c r="H58" s="27"/>
      <c r="I58" s="31" t="s">
        <v>52</v>
      </c>
      <c r="J58" s="97">
        <f>+'Risultati Finali'!J22</f>
        <v>0</v>
      </c>
      <c r="K58" s="33">
        <f>P56*J58</f>
        <v>0</v>
      </c>
      <c r="L58" s="31"/>
      <c r="M58" s="32" t="s">
        <v>47</v>
      </c>
      <c r="N58" s="31"/>
      <c r="O58" s="31"/>
      <c r="P58" s="208">
        <f>P56+(P56*J58)</f>
        <v>42752.314050000001</v>
      </c>
    </row>
    <row r="59" spans="1:17" ht="13.5" customHeight="1" thickBot="1" x14ac:dyDescent="0.3">
      <c r="A59" s="24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</row>
    <row r="60" spans="1:17" ht="31.5" customHeight="1" thickBot="1" x14ac:dyDescent="0.4">
      <c r="A60" s="38" t="s">
        <v>33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>
        <f>P58</f>
        <v>42752.314050000001</v>
      </c>
    </row>
    <row r="61" spans="1:17" ht="18" customHeight="1" x14ac:dyDescent="0.2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</row>
    <row r="62" spans="1:17" ht="25.5" customHeight="1" x14ac:dyDescent="0.35">
      <c r="A62" s="41" t="s">
        <v>26</v>
      </c>
      <c r="B62" s="29"/>
      <c r="C62" s="29"/>
      <c r="D62" s="29"/>
      <c r="E62" s="29"/>
      <c r="F62" s="29"/>
      <c r="G62" s="29"/>
      <c r="H62" s="29"/>
      <c r="I62" s="42" t="s">
        <v>6</v>
      </c>
      <c r="J62" s="43"/>
      <c r="K62" s="44"/>
      <c r="L62" s="45"/>
      <c r="M62" s="46" t="s">
        <v>7</v>
      </c>
      <c r="N62" s="47"/>
      <c r="O62" s="29"/>
      <c r="P62" s="92" t="s">
        <v>78</v>
      </c>
    </row>
    <row r="63" spans="1:17" ht="25.5" customHeight="1" x14ac:dyDescent="0.25">
      <c r="A63" s="48" t="s">
        <v>27</v>
      </c>
      <c r="B63" s="29"/>
      <c r="C63" s="29"/>
      <c r="D63" s="29"/>
      <c r="E63" s="29"/>
      <c r="F63" s="29"/>
      <c r="G63" s="29"/>
      <c r="H63" s="29"/>
      <c r="I63" s="49">
        <v>0.05</v>
      </c>
      <c r="J63" s="50"/>
      <c r="K63" s="51"/>
      <c r="L63" s="45"/>
      <c r="M63" s="49">
        <v>0.1</v>
      </c>
      <c r="N63" s="52" t="str">
        <f>+IF($G63="","",$G63*M63)</f>
        <v/>
      </c>
      <c r="O63" s="53"/>
      <c r="P63" s="109">
        <f>+'Risultati Finali'!J25</f>
        <v>0.05</v>
      </c>
    </row>
    <row r="64" spans="1:17" ht="25.5" customHeight="1" thickBot="1" x14ac:dyDescent="0.4">
      <c r="A64" s="28"/>
      <c r="B64" s="29"/>
      <c r="C64" s="29"/>
      <c r="D64" s="29"/>
      <c r="E64" s="29"/>
      <c r="F64" s="29"/>
      <c r="G64" s="29"/>
      <c r="H64" s="29"/>
      <c r="I64" s="54">
        <f>P60*I63</f>
        <v>2137.6157025000002</v>
      </c>
      <c r="J64" s="50"/>
      <c r="K64" s="51"/>
      <c r="L64" s="45"/>
      <c r="M64" s="54">
        <f>P60*M63</f>
        <v>4275.2314050000004</v>
      </c>
      <c r="N64" s="55"/>
      <c r="O64" s="53"/>
      <c r="P64" s="56">
        <f>+P60*P63</f>
        <v>2137.6157025000002</v>
      </c>
    </row>
    <row r="65" spans="1:16" ht="34.5" customHeight="1" thickBot="1" x14ac:dyDescent="0.4">
      <c r="A65" s="38" t="s">
        <v>34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>
        <f>P60+P64</f>
        <v>44889.9297525</v>
      </c>
    </row>
    <row r="66" spans="1:16" ht="34.5" customHeight="1" x14ac:dyDescent="0.35">
      <c r="A66" s="57"/>
      <c r="P66" s="58"/>
    </row>
  </sheetData>
  <mergeCells count="4">
    <mergeCell ref="A1:O1"/>
    <mergeCell ref="H28:I28"/>
    <mergeCell ref="L28:M28"/>
    <mergeCell ref="N55:O55"/>
  </mergeCells>
  <dataValidations count="2">
    <dataValidation type="decimal" operator="greaterThan" allowBlank="1" showInputMessage="1" showErrorMessage="1" prompt="totale ATTIVITA'" sqref="F9">
      <formula1>0</formula1>
    </dataValidation>
    <dataValidation type="decimal" operator="greaterThan" allowBlank="1" showInputMessage="1" showErrorMessage="1" prompt="totale COMPONENTI POSITIVI" sqref="F2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Risultati Finali</vt:lpstr>
      <vt:lpstr>Sviluppo calcoli Aziende</vt:lpstr>
      <vt:lpstr>Sviluppo Calcoli Altri Beni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Peter</cp:lastModifiedBy>
  <cp:lastPrinted>2015-11-09T10:39:21Z</cp:lastPrinted>
  <dcterms:created xsi:type="dcterms:W3CDTF">2015-09-24T12:38:30Z</dcterms:created>
  <dcterms:modified xsi:type="dcterms:W3CDTF">2015-12-03T10:54:03Z</dcterms:modified>
</cp:coreProperties>
</file>